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65428" yWindow="65428" windowWidth="23256" windowHeight="12576" activeTab="0"/>
  </bookViews>
  <sheets>
    <sheet name="Single_Report" sheetId="6" r:id="rId1"/>
    <sheet name="Calnote" sheetId="4" state="hidden" r:id="rId2"/>
    <sheet name="ThaiPost" sheetId="1" state="hidden" r:id="rId3"/>
    <sheet name="Kerry_Single" sheetId="2" state="hidden" r:id="rId4"/>
    <sheet name="Remote" sheetId="8" state="hidden" r:id="rId5"/>
    <sheet name="Nim" sheetId="10" state="hidden" r:id="rId6"/>
    <sheet name="clipboard" sheetId="5" state="hidden" r:id="rId7"/>
    <sheet name="Scg" sheetId="12" state="hidden" r:id="rId8"/>
    <sheet name="warning" sheetId="11" state="hidden" r:id="rId9"/>
  </sheets>
  <definedNames>
    <definedName name="_xlnm.Print_Area" localSheetId="0">'Single_Report'!$A$1:$I$47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<sst xmlns="http://schemas.openxmlformats.org/spreadsheetml/2006/main" count="308" uniqueCount="202">
  <si>
    <t>Range Type</t>
  </si>
  <si>
    <t>ERROR</t>
  </si>
  <si>
    <t>MinWeight</t>
  </si>
  <si>
    <t>MaxWeight</t>
  </si>
  <si>
    <t>MinDim</t>
  </si>
  <si>
    <t>MaxDim</t>
  </si>
  <si>
    <t>BKKCost</t>
  </si>
  <si>
    <t>UPCCost</t>
  </si>
  <si>
    <t>RegisteredCost</t>
  </si>
  <si>
    <t>EMSCost</t>
  </si>
  <si>
    <t>กว้าง</t>
  </si>
  <si>
    <t>ยาว</t>
  </si>
  <si>
    <t>สูง</t>
  </si>
  <si>
    <t>cm</t>
  </si>
  <si>
    <t>kg</t>
  </si>
  <si>
    <t>นอก กทม.</t>
  </si>
  <si>
    <t>RangeType_TP</t>
  </si>
  <si>
    <t>No</t>
  </si>
  <si>
    <t>Weight_kg</t>
  </si>
  <si>
    <t>Province</t>
  </si>
  <si>
    <t>width</t>
  </si>
  <si>
    <t>length</t>
  </si>
  <si>
    <t>height</t>
  </si>
  <si>
    <t>Dim</t>
  </si>
  <si>
    <t>WeightCon</t>
  </si>
  <si>
    <t>HeightCon</t>
  </si>
  <si>
    <t>KerryCon</t>
  </si>
  <si>
    <t>PostReg</t>
  </si>
  <si>
    <t>PostEMS</t>
  </si>
  <si>
    <t>KerryBKK</t>
  </si>
  <si>
    <t>KerryUPC</t>
  </si>
  <si>
    <t>ขนาดกล่อง :</t>
  </si>
  <si>
    <t>น้ำหนัก :</t>
  </si>
  <si>
    <t>จังหวัด :</t>
  </si>
  <si>
    <t>วิธีที่</t>
  </si>
  <si>
    <t>รูปแบบ</t>
  </si>
  <si>
    <t>ปณ. ไทย  EMS</t>
  </si>
  <si>
    <t>Index1</t>
  </si>
  <si>
    <t>Index2</t>
  </si>
  <si>
    <t>Index3</t>
  </si>
  <si>
    <t>Index4</t>
  </si>
  <si>
    <t>Kerry ต่างจังหวัด</t>
  </si>
  <si>
    <t>Index</t>
  </si>
  <si>
    <t>กทม. ++</t>
  </si>
  <si>
    <t>TPCon</t>
  </si>
  <si>
    <t xml:space="preserve">วันที่ : </t>
  </si>
  <si>
    <t xml:space="preserve">รายละเอียด : </t>
  </si>
  <si>
    <t>จำนวน</t>
  </si>
  <si>
    <t>รายการ</t>
  </si>
  <si>
    <t>ชื่อ</t>
  </si>
  <si>
    <t>รวมน้ำหนักทั้งหมด (kg)</t>
  </si>
  <si>
    <t>Note</t>
  </si>
  <si>
    <t>น้ำหนักต่อ
หน่วย (kg)</t>
  </si>
  <si>
    <t>รวมน้ำหนัก
(kg)</t>
  </si>
  <si>
    <t>g</t>
  </si>
  <si>
    <t>สำหรับเปลี่ยนกรัม
เป็น กิโลกรัม</t>
  </si>
  <si>
    <t>&gt;&gt;&gt;&gt;</t>
  </si>
  <si>
    <t>ส่วนนี้ไว้ทดเลข   ใช้ไม่ใช้ก็ได้</t>
  </si>
  <si>
    <t xml:space="preserve">ไว้คำนวณน้ำหนักรวมของที่จะเอามาชั่งทั้งหมด </t>
  </si>
  <si>
    <t>ตารางด้านขวา ให้ใส่กรัมในช่องเขียว แล้วจะออกมาเป็นกิโลกร้ม</t>
  </si>
  <si>
    <t>ถ้าใช้ต้องใส่ทั้งน้ำหนักและจำนวนให้ครบ</t>
  </si>
  <si>
    <t>รหัส ปณ.</t>
  </si>
  <si>
    <t>นครราชสีมา</t>
  </si>
  <si>
    <t>เชียงใหม่</t>
  </si>
  <si>
    <t>กาญจนบุรี</t>
  </si>
  <si>
    <t>ตาก</t>
  </si>
  <si>
    <t>อุบลราชธานี</t>
  </si>
  <si>
    <t>สุราษฎร์ธานี</t>
  </si>
  <si>
    <t>ชัยภูมิ</t>
  </si>
  <si>
    <t>แม่ฮ่องสอน</t>
  </si>
  <si>
    <t>เพชรบูรณ์</t>
  </si>
  <si>
    <t>ลำปาง</t>
  </si>
  <si>
    <t>อุดรธานี</t>
  </si>
  <si>
    <t>เชียงราย</t>
  </si>
  <si>
    <t>น่าน</t>
  </si>
  <si>
    <t>เลย</t>
  </si>
  <si>
    <t>ขอนแก่น</t>
  </si>
  <si>
    <t>พิษณุโลก</t>
  </si>
  <si>
    <t>บุรีรัมย์</t>
  </si>
  <si>
    <t>นครศรีธรรมราช</t>
  </si>
  <si>
    <t>สกลนคร</t>
  </si>
  <si>
    <t>นครสวรรค์</t>
  </si>
  <si>
    <t>ศรีสะเกษ</t>
  </si>
  <si>
    <t>กำแพงเพชร</t>
  </si>
  <si>
    <t>ร้อยเอ็ด</t>
  </si>
  <si>
    <t>สุรินทร์</t>
  </si>
  <si>
    <t>อุตรดิตถ์</t>
  </si>
  <si>
    <t>สงขลา</t>
  </si>
  <si>
    <t>สระแก้ว</t>
  </si>
  <si>
    <t>กาฬสินธุ์</t>
  </si>
  <si>
    <t>อุทัยธานี</t>
  </si>
  <si>
    <t>สุโขทัย</t>
  </si>
  <si>
    <t>แพร่</t>
  </si>
  <si>
    <t>ประจวบคีรีขันธ์</t>
  </si>
  <si>
    <t>จันทบุรี</t>
  </si>
  <si>
    <t>พะเยา</t>
  </si>
  <si>
    <t>เพชรบุรี</t>
  </si>
  <si>
    <t>ลพบุรี</t>
  </si>
  <si>
    <t>ชุมพร</t>
  </si>
  <si>
    <t>นครพนม</t>
  </si>
  <si>
    <t>สุพรรณบุรี</t>
  </si>
  <si>
    <t>ฉะเชิงเทรา</t>
  </si>
  <si>
    <t>มหาสารคาม</t>
  </si>
  <si>
    <t>ราชบุรี</t>
  </si>
  <si>
    <t>ตรัง</t>
  </si>
  <si>
    <t>ปราจีนบุรี</t>
  </si>
  <si>
    <t>กระบี่</t>
  </si>
  <si>
    <t>พิจิตร</t>
  </si>
  <si>
    <t>ยะลา</t>
  </si>
  <si>
    <t>ลำพูน</t>
  </si>
  <si>
    <t>นราธิวาส</t>
  </si>
  <si>
    <t>ชลบุรี</t>
  </si>
  <si>
    <t>มุกดาหาร</t>
  </si>
  <si>
    <t>บึงกาฬ</t>
  </si>
  <si>
    <t>พังงา</t>
  </si>
  <si>
    <t>ยโสธร</t>
  </si>
  <si>
    <t>หนองบัวลำภู</t>
  </si>
  <si>
    <t>สระบุรี</t>
  </si>
  <si>
    <t>ระยอง</t>
  </si>
  <si>
    <t>พัทลุง</t>
  </si>
  <si>
    <t>ระนอง</t>
  </si>
  <si>
    <t>อำนาจเจริญ</t>
  </si>
  <si>
    <t>หนองคาย</t>
  </si>
  <si>
    <t>ตราด</t>
  </si>
  <si>
    <t>พระนครศรีอยุธยา</t>
  </si>
  <si>
    <t>สตูล</t>
  </si>
  <si>
    <t>ชัยนาท</t>
  </si>
  <si>
    <t>นครปฐม</t>
  </si>
  <si>
    <t>นครนายก</t>
  </si>
  <si>
    <t>ปัตตานี</t>
  </si>
  <si>
    <t>ปทุมธานี</t>
  </si>
  <si>
    <t>สมุทรปราการ</t>
  </si>
  <si>
    <t>อ่างทอง</t>
  </si>
  <si>
    <t>สมุทรสาคร</t>
  </si>
  <si>
    <t>สิงห์บุรี</t>
  </si>
  <si>
    <t>นนทบุรี</t>
  </si>
  <si>
    <t>ภูเก็ต</t>
  </si>
  <si>
    <t>สมุทรสงคราม</t>
  </si>
  <si>
    <t>รายชื่อจังหวัด</t>
  </si>
  <si>
    <t>kerry code</t>
  </si>
  <si>
    <t>nim code</t>
  </si>
  <si>
    <t>NimMain</t>
  </si>
  <si>
    <t>NimS3</t>
  </si>
  <si>
    <t>NimProvince</t>
  </si>
  <si>
    <t>NimCapacity</t>
  </si>
  <si>
    <t>MinCap</t>
  </si>
  <si>
    <t>MaxCap</t>
  </si>
  <si>
    <t>MainCost</t>
  </si>
  <si>
    <t>S3Cost</t>
  </si>
  <si>
    <t>CapCon</t>
  </si>
  <si>
    <t>NimCon</t>
  </si>
  <si>
    <t>Index5</t>
  </si>
  <si>
    <t>Index6</t>
  </si>
  <si>
    <t>Kerry ในกทม.++</t>
  </si>
  <si>
    <t>Kerry ไกล Next Day</t>
  </si>
  <si>
    <t>Kerry ไกล 2 Days</t>
  </si>
  <si>
    <t>กรุงเทพ</t>
  </si>
  <si>
    <t>Sum/
Product</t>
  </si>
  <si>
    <t>SCG_IN</t>
  </si>
  <si>
    <t>SCG_OUT</t>
  </si>
  <si>
    <t>SCG_Except</t>
  </si>
  <si>
    <t>Index7</t>
  </si>
  <si>
    <t>Index8</t>
  </si>
  <si>
    <t>Index9</t>
  </si>
  <si>
    <t>scg code</t>
  </si>
  <si>
    <t>ภาคกลาง</t>
  </si>
  <si>
    <t>แปลว่า ค่าส่งราคาสูงพิเศษ 3 จังหวัดชายแดนภาคใต้  ให้ไปดูค่าส่งในเว็บเค้า</t>
  </si>
  <si>
    <t>ScgCon</t>
  </si>
  <si>
    <t>ScgIn</t>
  </si>
  <si>
    <t>ScgOut</t>
  </si>
  <si>
    <t>ScgExcept</t>
  </si>
  <si>
    <t>Scg ในภาค</t>
  </si>
  <si>
    <t>Nim 3 ชายแดน***</t>
  </si>
  <si>
    <t>หมายเหตุต่างๆ</t>
  </si>
  <si>
    <t>แปลว่า ส่งในภาคกลาง</t>
  </si>
  <si>
    <t>แปลว่า ส่งนอกภาคกลาง</t>
  </si>
  <si>
    <t>แปลว่า เป็นจังหวัดยกเว้น ลองไปคำนวณที่เว็บเค้าเองดีกว่า</t>
  </si>
  <si>
    <t>unlock sheet password : 1234</t>
  </si>
  <si>
    <t>ปณ. ไทย  ECO-POST</t>
  </si>
  <si>
    <t>mini</t>
  </si>
  <si>
    <t>s</t>
  </si>
  <si>
    <t>sp</t>
  </si>
  <si>
    <t>m</t>
  </si>
  <si>
    <t>mp</t>
  </si>
  <si>
    <t>l</t>
  </si>
  <si>
    <t>xl</t>
  </si>
  <si>
    <t>xxl</t>
  </si>
  <si>
    <t>name</t>
  </si>
  <si>
    <t>ค่าส่ง(บาท)</t>
  </si>
  <si>
    <t>*** Nim 3 จังหวัด คือ อาจแพงให้ไปคำนวณเองที่เว็บเค้าเลยดีกว่าครับ</t>
  </si>
  <si>
    <r>
      <rPr>
        <u val="single"/>
        <sz val="10"/>
        <color theme="0"/>
        <rFont val="Calibri"/>
        <family val="2"/>
        <scheme val="minor"/>
      </rPr>
      <t>ข้อยกเว้น Nim</t>
    </r>
    <r>
      <rPr>
        <sz val="10"/>
        <color theme="0"/>
        <rFont val="Calibri"/>
        <family val="2"/>
        <scheme val="minor"/>
      </rPr>
      <t xml:space="preserve">
- **Nim เป็นค่าขนส่งข้ามภาค
(ถ้าส่งในภาคอาจถูกกว่าราคาในตาราง)
- Nim ถ้าข้ามเกาะบวก 100 บาท (ไม่ได้คำนวณไว้ในนี้)
- 3 จังหวัดชายแดนใต้ ลองคำนวณเองที่เว็บเค้าครับ (ในนี้จะขึ้น 9999)</t>
    </r>
  </si>
  <si>
    <t>kerry</t>
  </si>
  <si>
    <t>scg</t>
  </si>
  <si>
    <t>**** SCG พื้นที่ห่างไกล</t>
  </si>
  <si>
    <r>
      <rPr>
        <u val="single"/>
        <sz val="10"/>
        <color theme="0"/>
        <rFont val="Calibri"/>
        <family val="2"/>
        <scheme val="minor"/>
      </rPr>
      <t xml:space="preserve">ข้อยกเว้น SCG
</t>
    </r>
    <r>
      <rPr>
        <sz val="10"/>
        <color theme="0"/>
        <rFont val="Calibri"/>
        <family val="2"/>
        <scheme val="minor"/>
      </rPr>
      <t>- **SCG เป็นค่าขนส่งข้ามภาค
(ถ้าส่งในภาคอาจถูกกว่าราคาในตาราง)
- พื้นที่ห่างไกล +50 บาท (คำนวณไว้ในนี้แล้ว)
- ข้ามเกาะ + 100 บาท (ไม่ได้คำนวณไว้ในนี้)
*เงื่อนไขค่อนข้างเยอะ ลองเช็คเองอีกครั้งที่ https://www.scgexpress.co.th/howto</t>
    </r>
  </si>
  <si>
    <t>Scg ห่างไกล****</t>
  </si>
  <si>
    <t>ไม่ใช้แล้ว ไปใช้ Remote หาด้วยรหัส ปณ แทน (และตีว่าเป็นการขนส่งข้ามภาคเท่านั้น)</t>
  </si>
  <si>
    <t>Nim ข้ามภาค**</t>
  </si>
  <si>
    <t>Scg ข้ามภาค**</t>
  </si>
  <si>
    <t>* ต้องใส่รายละเอียดในช่องสีเขียวให้ครบก่อนคำนวณ / ถ้าใส่ขนาดกล่องและจังหวัดไม่ครบ การส่งแบบ Kerry / Nim / SCG จะไม่ขึ้น</t>
  </si>
  <si>
    <t>** Nim / SCG เป็นค่าขนส่งข้ามภาค (ถ้าส่งในภาคอาจถูกกว่าราคาในตาราง ลองเช็คที่เว็บเค้าครับ)</t>
  </si>
  <si>
    <r>
      <rPr>
        <b/>
        <sz val="14"/>
        <color theme="1"/>
        <rFont val="Calibri"/>
        <family val="2"/>
        <scheme val="minor"/>
      </rPr>
      <t>ชีทคำนวณค่าส่งของ ปณ.ไทย / Kerry / Nim / SCG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*ห้ามเปลี่ยนข้อมูลในช่องอื่นนอกจากช่องสีเขียว / ทุกอย่างเป็นกิโลกรัม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</si>
</sst>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0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4" fillId="0" borderId="0" xfId="0" applyFont="1"/>
    <xf numFmtId="0" fontId="0" fillId="4" borderId="11" xfId="0" applyFill="1" applyBorder="1"/>
    <xf numFmtId="0" fontId="0" fillId="4" borderId="11" xfId="0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2" xfId="0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1" fillId="5" borderId="0" xfId="0" applyFont="1" applyFill="1" applyAlignment="1" quotePrefix="1">
      <alignment horizontal="left" vertical="center" wrapText="1"/>
    </xf>
    <xf numFmtId="0" fontId="3" fillId="5" borderId="0" xfId="0" applyFont="1" applyFill="1" applyAlignment="1" quotePrefix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/>
    <xf numFmtId="0" fontId="11" fillId="5" borderId="0" xfId="0" applyFont="1" applyFill="1" applyAlignment="1">
      <alignment horizontal="left" vertical="center"/>
    </xf>
    <xf numFmtId="0" fontId="0" fillId="8" borderId="0" xfId="0" applyFill="1"/>
    <xf numFmtId="0" fontId="3" fillId="8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6"/>
  <sheetViews>
    <sheetView tabSelected="1" workbookViewId="0" topLeftCell="A1">
      <selection activeCell="V15" sqref="V15"/>
    </sheetView>
  </sheetViews>
  <sheetFormatPr defaultColWidth="9.140625" defaultRowHeight="15"/>
  <cols>
    <col min="1" max="1" width="3.57421875" style="0" customWidth="1"/>
    <col min="2" max="2" width="8.8515625" style="0" customWidth="1"/>
    <col min="3" max="3" width="11.7109375" style="0" bestFit="1" customWidth="1"/>
    <col min="4" max="4" width="4.57421875" style="0" customWidth="1"/>
    <col min="6" max="6" width="10.00390625" style="0" customWidth="1"/>
    <col min="7" max="8" width="9.8515625" style="0" customWidth="1"/>
    <col min="9" max="9" width="8.00390625" style="0" customWidth="1"/>
    <col min="10" max="10" width="3.140625" style="0" customWidth="1"/>
    <col min="11" max="18" width="8.8515625" style="0" hidden="1" customWidth="1"/>
  </cols>
  <sheetData>
    <row r="2" spans="2:8" ht="33.6" customHeight="1">
      <c r="B2" s="51" t="s">
        <v>201</v>
      </c>
      <c r="C2" s="52"/>
      <c r="D2" s="52"/>
      <c r="E2" s="52"/>
      <c r="F2" s="52"/>
      <c r="G2" s="52"/>
      <c r="H2" s="52"/>
    </row>
    <row r="4" spans="3:9" ht="15">
      <c r="C4" s="6" t="s">
        <v>45</v>
      </c>
      <c r="D4" s="24"/>
      <c r="E4" s="24"/>
      <c r="F4" s="25"/>
      <c r="G4" s="25"/>
      <c r="H4" s="25"/>
      <c r="I4" s="5"/>
    </row>
    <row r="5" spans="3:9" ht="15">
      <c r="C5" s="6" t="s">
        <v>46</v>
      </c>
      <c r="D5" s="24"/>
      <c r="E5" s="24"/>
      <c r="F5" s="25"/>
      <c r="G5" s="25"/>
      <c r="H5" s="25"/>
      <c r="I5" s="5"/>
    </row>
    <row r="6" spans="2:9" ht="9.6" customHeight="1">
      <c r="B6" s="5"/>
      <c r="C6" s="5"/>
      <c r="D6" s="5"/>
      <c r="F6" s="5"/>
      <c r="G6" s="5"/>
      <c r="H6" s="5"/>
      <c r="I6" s="5"/>
    </row>
    <row r="7" spans="2:10" ht="15">
      <c r="B7" s="9" t="s">
        <v>31</v>
      </c>
      <c r="C7" s="10"/>
      <c r="D7" s="11"/>
      <c r="F7" s="20" t="s">
        <v>32</v>
      </c>
      <c r="G7" s="26">
        <v>4</v>
      </c>
      <c r="H7" s="22" t="s">
        <v>14</v>
      </c>
      <c r="J7" s="5"/>
    </row>
    <row r="8" spans="2:10" ht="15">
      <c r="B8" s="17" t="s">
        <v>10</v>
      </c>
      <c r="C8" s="28">
        <v>10</v>
      </c>
      <c r="D8" s="12" t="s">
        <v>13</v>
      </c>
      <c r="F8" s="20" t="s">
        <v>61</v>
      </c>
      <c r="G8" s="27">
        <v>10270</v>
      </c>
      <c r="H8" s="55" t="str">
        <f>IF(G8="","เติมรหัส ปณ ด้วย",IF(ISERROR(VLOOKUP(G8,Remote!A:C,3,FALSE)),"Kerry ในพื้นที่",VLOOKUP(G8,Remote!A:C,3,FALSE)))</f>
        <v>Kerry ในพื้นที่</v>
      </c>
      <c r="I8" s="56"/>
      <c r="J8" s="5"/>
    </row>
    <row r="9" spans="2:10" ht="15">
      <c r="B9" s="17" t="s">
        <v>11</v>
      </c>
      <c r="C9" s="28">
        <v>10</v>
      </c>
      <c r="D9" s="12" t="s">
        <v>13</v>
      </c>
      <c r="F9" s="20" t="s">
        <v>33</v>
      </c>
      <c r="G9" s="27" t="s">
        <v>156</v>
      </c>
      <c r="J9" s="5"/>
    </row>
    <row r="10" spans="2:9" ht="15">
      <c r="B10" s="17" t="s">
        <v>12</v>
      </c>
      <c r="C10" s="28">
        <v>10</v>
      </c>
      <c r="D10" s="12" t="s">
        <v>13</v>
      </c>
      <c r="F10" s="40"/>
      <c r="G10" s="5"/>
      <c r="H10" s="5"/>
      <c r="I10" s="5"/>
    </row>
    <row r="11" spans="2:9" ht="28.8" customHeight="1">
      <c r="B11" s="39" t="s">
        <v>157</v>
      </c>
      <c r="C11" s="18" t="str">
        <f>C8+C9+C10&amp;"/"&amp;C8*C9*C10</f>
        <v>30/1000</v>
      </c>
      <c r="D11" s="13" t="s">
        <v>13</v>
      </c>
      <c r="F11" s="49" t="s">
        <v>194</v>
      </c>
      <c r="G11" s="50"/>
      <c r="H11" s="50"/>
      <c r="I11" s="50"/>
    </row>
    <row r="12" spans="2:9" ht="114" customHeight="1">
      <c r="B12" s="49" t="s">
        <v>190</v>
      </c>
      <c r="C12" s="58"/>
      <c r="D12" s="58"/>
      <c r="E12" s="58"/>
      <c r="F12" s="50"/>
      <c r="G12" s="50"/>
      <c r="H12" s="50"/>
      <c r="I12" s="50"/>
    </row>
    <row r="13" spans="2:9" ht="9.6" customHeight="1">
      <c r="B13" s="5"/>
      <c r="C13" s="5"/>
      <c r="D13" s="5"/>
      <c r="E13" s="5"/>
      <c r="F13" s="5"/>
      <c r="G13" s="5"/>
      <c r="H13" s="5"/>
      <c r="I13" s="5"/>
    </row>
    <row r="14" spans="2:14" ht="15">
      <c r="B14" s="7" t="s">
        <v>34</v>
      </c>
      <c r="C14" s="48" t="s">
        <v>35</v>
      </c>
      <c r="D14" s="48"/>
      <c r="E14" s="44"/>
      <c r="F14" s="19"/>
      <c r="G14" s="44" t="s">
        <v>188</v>
      </c>
      <c r="H14" s="45"/>
      <c r="I14" s="5"/>
      <c r="K14" s="3" t="s">
        <v>42</v>
      </c>
      <c r="L14" s="3"/>
      <c r="M14" s="3"/>
      <c r="N14" s="3"/>
    </row>
    <row r="15" spans="2:18" ht="15">
      <c r="B15" s="8">
        <v>1</v>
      </c>
      <c r="C15" s="14" t="str">
        <f aca="true" t="shared" si="0" ref="C15:C23">VLOOKUP(K15,L:M,2,FALSE)</f>
        <v>Scg ข้ามภาค**</v>
      </c>
      <c r="D15" s="15"/>
      <c r="E15" s="15"/>
      <c r="F15" s="15"/>
      <c r="G15" s="14"/>
      <c r="H15" s="16">
        <f>ROUND((IF(K15=1,Calnote!K$2,IF(K15=2,Calnote!L$2,IF(K15=3,Calnote!M$2,IF(K15=4,Calnote!N$2,IF(K15=5,Calnote!O$2,IF(K15=6,Calnote!P$2,IF(K15=7,Calnote!Q$2,IF(K15=8,Calnote!R$2,IF(K15=9,Calnote!S$2,"ERROR")))))))))),0)</f>
        <v>50</v>
      </c>
      <c r="I15" s="5"/>
      <c r="K15" s="3">
        <f>MATCH(B15,Calnote!T$2:AB$2,0)</f>
        <v>8</v>
      </c>
      <c r="L15" s="3">
        <v>1</v>
      </c>
      <c r="M15" s="4" t="s">
        <v>178</v>
      </c>
      <c r="N15" s="3"/>
      <c r="P15" t="s">
        <v>139</v>
      </c>
      <c r="Q15" t="s">
        <v>140</v>
      </c>
      <c r="R15" t="s">
        <v>164</v>
      </c>
    </row>
    <row r="16" spans="2:18" ht="15">
      <c r="B16" s="8">
        <v>2</v>
      </c>
      <c r="C16" s="14" t="str">
        <f t="shared" si="0"/>
        <v>Nim ข้ามภาค**</v>
      </c>
      <c r="D16" s="15"/>
      <c r="E16" s="15"/>
      <c r="F16" s="15"/>
      <c r="G16" s="14"/>
      <c r="H16" s="16">
        <f>ROUND((IF(K16=1,Calnote!K$2,IF(K16=2,Calnote!L$2,IF(K16=3,Calnote!M$2,IF(K16=4,Calnote!N$2,IF(K16=5,Calnote!O$2,IF(K16=6,Calnote!P$2,IF(K16=7,Calnote!Q$2,IF(K16=8,Calnote!R$2,IF(K16=9,Calnote!S$2,"ERROR")))))))))),0)</f>
        <v>60</v>
      </c>
      <c r="I16" s="5"/>
      <c r="K16" s="3">
        <f>MATCH(B16,Calnote!T$2:AB$2,0)</f>
        <v>5</v>
      </c>
      <c r="L16" s="3">
        <v>2</v>
      </c>
      <c r="M16" s="4" t="s">
        <v>36</v>
      </c>
      <c r="N16" s="3"/>
      <c r="P16">
        <f>VLOOKUP(G9,clipboard!C:E,2,FALSE)</f>
        <v>1</v>
      </c>
      <c r="Q16">
        <f>VLOOKUP(G9,clipboard!C:E,3,FALSE)</f>
        <v>1</v>
      </c>
      <c r="R16">
        <f>IF(ISNA(VLOOKUP(G8,Remote!H:H,1,FALSE)),2,3)</f>
        <v>2</v>
      </c>
    </row>
    <row r="17" spans="2:14" ht="15">
      <c r="B17" s="8">
        <v>3</v>
      </c>
      <c r="C17" s="14" t="str">
        <f t="shared" si="0"/>
        <v>Kerry ในกทม.++</v>
      </c>
      <c r="D17" s="15"/>
      <c r="E17" s="15"/>
      <c r="F17" s="15"/>
      <c r="G17" s="14"/>
      <c r="H17" s="16">
        <f>ROUND((IF(K17=1,Calnote!K$2,IF(K17=2,Calnote!L$2,IF(K17=3,Calnote!M$2,IF(K17=4,Calnote!N$2,IF(K17=5,Calnote!O$2,IF(K17=6,Calnote!P$2,IF(K17=7,Calnote!Q$2,IF(K17=8,Calnote!R$2,IF(K17=9,Calnote!S$2,"ERROR")))))))))),0)</f>
        <v>65</v>
      </c>
      <c r="I17" s="5"/>
      <c r="K17" s="3">
        <f>MATCH(B17,Calnote!T$2:AB$2,0)</f>
        <v>3</v>
      </c>
      <c r="L17" s="3">
        <v>3</v>
      </c>
      <c r="M17" s="3" t="s">
        <v>153</v>
      </c>
      <c r="N17" s="3"/>
    </row>
    <row r="18" spans="2:14" ht="15">
      <c r="B18" s="8">
        <v>4</v>
      </c>
      <c r="C18" s="14" t="str">
        <f t="shared" si="0"/>
        <v>ปณ. ไทย  ECO-POST</v>
      </c>
      <c r="D18" s="15"/>
      <c r="E18" s="15"/>
      <c r="F18" s="15"/>
      <c r="G18" s="14"/>
      <c r="H18" s="16">
        <f>ROUND((IF(K18=1,Calnote!K$2,IF(K18=2,Calnote!L$2,IF(K18=3,Calnote!M$2,IF(K18=4,Calnote!N$2,IF(K18=5,Calnote!O$2,IF(K18=6,Calnote!P$2,IF(K18=7,Calnote!Q$2,IF(K18=8,Calnote!R$2,IF(K18=9,Calnote!S$2,"ERROR")))))))))),0)</f>
        <v>80</v>
      </c>
      <c r="I18" s="5"/>
      <c r="K18" s="3">
        <f>MATCH(B18,Calnote!T$2:AB$2,0)</f>
        <v>1</v>
      </c>
      <c r="L18" s="3">
        <v>4</v>
      </c>
      <c r="M18" s="3" t="s">
        <v>41</v>
      </c>
      <c r="N18" s="3"/>
    </row>
    <row r="19" spans="2:14" ht="14.4" customHeight="1">
      <c r="B19" s="8">
        <v>5</v>
      </c>
      <c r="C19" s="14" t="str">
        <f t="shared" si="0"/>
        <v>ปณ. ไทย  EMS</v>
      </c>
      <c r="D19" s="15"/>
      <c r="E19" s="15"/>
      <c r="F19" s="15"/>
      <c r="G19" s="14"/>
      <c r="H19" s="16">
        <f>ROUND((IF(K19=1,Calnote!K$2,IF(K19=2,Calnote!L$2,IF(K19=3,Calnote!M$2,IF(K19=4,Calnote!N$2,IF(K19=5,Calnote!O$2,IF(K19=6,Calnote!P$2,IF(K19=7,Calnote!Q$2,IF(K19=8,Calnote!R$2,IF(K19=9,Calnote!S$2,"ERROR")))))))))),0)</f>
        <v>152</v>
      </c>
      <c r="K19" s="3">
        <f>MATCH(B19,Calnote!T$2:AB$2,0)</f>
        <v>2</v>
      </c>
      <c r="L19" s="3">
        <v>5</v>
      </c>
      <c r="M19" s="3" t="s">
        <v>197</v>
      </c>
      <c r="N19" s="3"/>
    </row>
    <row r="20" spans="2:14" ht="14.4" customHeight="1">
      <c r="B20" s="8">
        <v>6</v>
      </c>
      <c r="C20" s="14" t="e">
        <f t="shared" si="0"/>
        <v>#N/A</v>
      </c>
      <c r="D20" s="15"/>
      <c r="E20" s="15"/>
      <c r="F20" s="15"/>
      <c r="G20" s="14"/>
      <c r="H20" s="16" t="e">
        <f>ROUND((IF(K20=1,Calnote!K$2,IF(K20=2,Calnote!L$2,IF(K20=3,Calnote!M$2,IF(K20=4,Calnote!N$2,IF(K20=5,Calnote!O$2,IF(K20=6,Calnote!P$2,IF(K20=7,Calnote!Q$2,IF(K20=8,Calnote!R$2,IF(K20=9,Calnote!S$2,"ERROR")))))))))),0)</f>
        <v>#N/A</v>
      </c>
      <c r="K20" s="3" t="e">
        <f>MATCH(B20,Calnote!T$2:AB$2,0)</f>
        <v>#N/A</v>
      </c>
      <c r="L20" s="3">
        <v>6</v>
      </c>
      <c r="M20" s="3" t="s">
        <v>172</v>
      </c>
      <c r="N20" s="3"/>
    </row>
    <row r="21" spans="2:14" ht="14.4" customHeight="1">
      <c r="B21" s="8">
        <v>7</v>
      </c>
      <c r="C21" s="14" t="e">
        <f t="shared" si="0"/>
        <v>#N/A</v>
      </c>
      <c r="D21" s="15"/>
      <c r="E21" s="15"/>
      <c r="F21" s="15"/>
      <c r="G21" s="14"/>
      <c r="H21" s="16" t="e">
        <f>ROUND((IF(K21=1,Calnote!K$2,IF(K21=2,Calnote!L$2,IF(K21=3,Calnote!M$2,IF(K21=4,Calnote!N$2,IF(K21=5,Calnote!O$2,IF(K21=6,Calnote!P$2,IF(K21=7,Calnote!Q$2,IF(K21=8,Calnote!R$2,IF(K21=9,Calnote!S$2,"ERROR")))))))))),0)</f>
        <v>#N/A</v>
      </c>
      <c r="K21" s="3" t="e">
        <f>MATCH(B21,Calnote!T$2:AB$2,0)</f>
        <v>#N/A</v>
      </c>
      <c r="L21" s="3">
        <v>7</v>
      </c>
      <c r="M21" s="3" t="s">
        <v>171</v>
      </c>
      <c r="N21" s="3"/>
    </row>
    <row r="22" spans="2:14" ht="14.4" customHeight="1">
      <c r="B22" s="8">
        <v>8</v>
      </c>
      <c r="C22" s="14" t="e">
        <f t="shared" si="0"/>
        <v>#N/A</v>
      </c>
      <c r="D22" s="15"/>
      <c r="E22" s="15"/>
      <c r="F22" s="15"/>
      <c r="G22" s="14"/>
      <c r="H22" s="16" t="e">
        <f>ROUND((IF(K22=1,Calnote!K$2,IF(K22=2,Calnote!L$2,IF(K22=3,Calnote!M$2,IF(K22=4,Calnote!N$2,IF(K22=5,Calnote!O$2,IF(K22=6,Calnote!P$2,IF(K22=7,Calnote!Q$2,IF(K22=8,Calnote!R$2,IF(K22=9,Calnote!S$2,"ERROR")))))))))),0)</f>
        <v>#N/A</v>
      </c>
      <c r="K22" s="3" t="e">
        <f>MATCH(B22,Calnote!T$2:AB$2,0)</f>
        <v>#N/A</v>
      </c>
      <c r="L22" s="3">
        <v>8</v>
      </c>
      <c r="M22" s="3" t="s">
        <v>198</v>
      </c>
      <c r="N22" s="3"/>
    </row>
    <row r="23" spans="2:14" ht="14.4" customHeight="1">
      <c r="B23" s="8">
        <v>9</v>
      </c>
      <c r="C23" s="14" t="e">
        <f t="shared" si="0"/>
        <v>#N/A</v>
      </c>
      <c r="D23" s="15"/>
      <c r="E23" s="15"/>
      <c r="F23" s="15"/>
      <c r="G23" s="14"/>
      <c r="H23" s="16" t="e">
        <f>ROUND((IF(K23=1,Calnote!K$2,IF(K23=2,Calnote!L$2,IF(K23=3,Calnote!M$2,IF(K23=4,Calnote!N$2,IF(K23=5,Calnote!O$2,IF(K23=6,Calnote!P$2,IF(K23=7,Calnote!Q$2,IF(K23=8,Calnote!R$2,IF(K23=9,Calnote!S$2,"ERROR")))))))))),0)</f>
        <v>#N/A</v>
      </c>
      <c r="K23" s="3" t="e">
        <f>MATCH(B23,Calnote!T$2:AB$2,0)</f>
        <v>#N/A</v>
      </c>
      <c r="L23" s="3">
        <v>9</v>
      </c>
      <c r="M23" s="3" t="s">
        <v>195</v>
      </c>
      <c r="N23" s="3"/>
    </row>
    <row r="24" ht="9.6" customHeight="1"/>
    <row r="25" ht="18.6" customHeight="1">
      <c r="B25" t="s">
        <v>173</v>
      </c>
    </row>
    <row r="26" ht="15">
      <c r="B26" s="38" t="s">
        <v>199</v>
      </c>
    </row>
    <row r="27" ht="15">
      <c r="B27" s="38" t="s">
        <v>200</v>
      </c>
    </row>
    <row r="28" ht="15">
      <c r="B28" s="38" t="s">
        <v>189</v>
      </c>
    </row>
    <row r="29" ht="15">
      <c r="B29" s="38" t="s">
        <v>193</v>
      </c>
    </row>
    <row r="30" ht="7.8" customHeight="1"/>
    <row r="31" ht="15.6">
      <c r="B31" s="36" t="s">
        <v>57</v>
      </c>
    </row>
    <row r="32" ht="15.6" hidden="1">
      <c r="B32" s="37" t="s">
        <v>58</v>
      </c>
    </row>
    <row r="33" ht="15.6" hidden="1">
      <c r="B33" s="37" t="s">
        <v>60</v>
      </c>
    </row>
    <row r="34" ht="9.6" customHeight="1" hidden="1"/>
    <row r="35" spans="2:8" ht="28.8" customHeight="1">
      <c r="B35" s="21" t="s">
        <v>48</v>
      </c>
      <c r="C35" s="48" t="s">
        <v>49</v>
      </c>
      <c r="D35" s="48"/>
      <c r="E35" s="48"/>
      <c r="F35" s="29" t="s">
        <v>52</v>
      </c>
      <c r="G35" s="21" t="s">
        <v>47</v>
      </c>
      <c r="H35" s="29" t="s">
        <v>53</v>
      </c>
    </row>
    <row r="36" spans="2:8" ht="15">
      <c r="B36" s="30">
        <v>1</v>
      </c>
      <c r="C36" s="47"/>
      <c r="D36" s="47"/>
      <c r="E36" s="47"/>
      <c r="F36" s="33"/>
      <c r="G36" s="31"/>
      <c r="H36" s="32" t="str">
        <f>IF(AND(ISNUMBER(F36),ISNUMBER(G36)),F36*G36,"ERR")</f>
        <v>ERR</v>
      </c>
    </row>
    <row r="37" spans="2:8" ht="15">
      <c r="B37" s="30">
        <v>2</v>
      </c>
      <c r="C37" s="47"/>
      <c r="D37" s="47"/>
      <c r="E37" s="47"/>
      <c r="F37" s="33"/>
      <c r="G37" s="31"/>
      <c r="H37" s="32" t="str">
        <f aca="true" t="shared" si="1" ref="H37:H40">IF(AND(ISNUMBER(F37),ISNUMBER(G37)),F37*G37,"ERR")</f>
        <v>ERR</v>
      </c>
    </row>
    <row r="38" spans="2:8" ht="15">
      <c r="B38" s="30">
        <v>3</v>
      </c>
      <c r="C38" s="47"/>
      <c r="D38" s="47"/>
      <c r="E38" s="47"/>
      <c r="F38" s="33"/>
      <c r="G38" s="31"/>
      <c r="H38" s="32" t="str">
        <f t="shared" si="1"/>
        <v>ERR</v>
      </c>
    </row>
    <row r="39" spans="2:8" ht="15">
      <c r="B39" s="30">
        <v>4</v>
      </c>
      <c r="C39" s="47"/>
      <c r="D39" s="47"/>
      <c r="E39" s="47"/>
      <c r="F39" s="33"/>
      <c r="G39" s="31"/>
      <c r="H39" s="32" t="str">
        <f t="shared" si="1"/>
        <v>ERR</v>
      </c>
    </row>
    <row r="40" spans="2:8" ht="15">
      <c r="B40" s="30">
        <v>5</v>
      </c>
      <c r="C40" s="47"/>
      <c r="D40" s="47"/>
      <c r="E40" s="47"/>
      <c r="F40" s="33"/>
      <c r="G40" s="31"/>
      <c r="H40" s="32" t="str">
        <f t="shared" si="1"/>
        <v>ERR</v>
      </c>
    </row>
    <row r="41" spans="2:8" ht="15">
      <c r="B41" s="30"/>
      <c r="C41" s="46" t="s">
        <v>50</v>
      </c>
      <c r="D41" s="46"/>
      <c r="E41" s="46"/>
      <c r="F41" s="46"/>
      <c r="G41" s="46"/>
      <c r="H41" s="32">
        <f>SUM(H36:H40)</f>
        <v>0</v>
      </c>
    </row>
    <row r="42" spans="3:8" ht="9.6" customHeight="1">
      <c r="C42" s="1"/>
      <c r="D42" s="1"/>
      <c r="E42" s="1"/>
      <c r="F42" s="1"/>
      <c r="G42" s="1"/>
      <c r="H42" s="35"/>
    </row>
    <row r="43" spans="7:8" ht="15">
      <c r="G43" s="53" t="s">
        <v>55</v>
      </c>
      <c r="H43" s="53"/>
    </row>
    <row r="44" spans="2:8" ht="15">
      <c r="B44" s="23" t="s">
        <v>51</v>
      </c>
      <c r="G44" s="54"/>
      <c r="H44" s="54"/>
    </row>
    <row r="45" spans="2:8" ht="15">
      <c r="B45" s="42" t="s">
        <v>59</v>
      </c>
      <c r="C45" s="42"/>
      <c r="D45" s="42"/>
      <c r="E45" s="42"/>
      <c r="F45" s="43" t="s">
        <v>56</v>
      </c>
      <c r="G45" s="34" t="s">
        <v>54</v>
      </c>
      <c r="H45" s="34" t="s">
        <v>14</v>
      </c>
    </row>
    <row r="46" spans="2:8" ht="15">
      <c r="B46" s="42"/>
      <c r="C46" s="42"/>
      <c r="D46" s="42"/>
      <c r="E46" s="42"/>
      <c r="F46" s="43"/>
      <c r="G46" s="31"/>
      <c r="H46" s="32">
        <f>G46/1000</f>
        <v>0</v>
      </c>
    </row>
  </sheetData>
  <protectedRanges>
    <protectedRange sqref="G46" name="Range6"/>
    <protectedRange sqref="C36:G40" name="Range5"/>
    <protectedRange sqref="G9" name="Range4"/>
    <protectedRange sqref="G7" name="Range3"/>
    <protectedRange sqref="C8:C10" name="Range2"/>
    <protectedRange sqref="D4:D5" name="Range1"/>
  </protectedRanges>
  <mergeCells count="16">
    <mergeCell ref="F11:I12"/>
    <mergeCell ref="B12:E12"/>
    <mergeCell ref="B2:H2"/>
    <mergeCell ref="G43:H44"/>
    <mergeCell ref="H8:I8"/>
    <mergeCell ref="B45:E46"/>
    <mergeCell ref="F45:F46"/>
    <mergeCell ref="G14:H14"/>
    <mergeCell ref="C41:G41"/>
    <mergeCell ref="C37:E37"/>
    <mergeCell ref="C38:E38"/>
    <mergeCell ref="C39:E39"/>
    <mergeCell ref="C40:E40"/>
    <mergeCell ref="C14:E14"/>
    <mergeCell ref="C35:E35"/>
    <mergeCell ref="C36:E36"/>
  </mergeCells>
  <conditionalFormatting sqref="H36:H40">
    <cfRule type="cellIs" priority="3" dxfId="0" operator="equal">
      <formula>"ERR"</formula>
    </cfRule>
  </conditionalFormatting>
  <conditionalFormatting sqref="H8:I8">
    <cfRule type="containsText" priority="1" dxfId="1" operator="containsText" text="เติมรหัส">
      <formula>NOT(ISERROR(SEARCH("เติมรหัส",H8)))</formula>
    </cfRule>
    <cfRule type="containsText" priority="2" dxfId="0" operator="containsText" text="ไกล">
      <formula>NOT(ISERROR(SEARCH("ไกล",H8)))</formula>
    </cfRule>
  </conditionalFormatting>
  <dataValidations count="1">
    <dataValidation type="list" allowBlank="1" showInputMessage="1" showErrorMessage="1" promptTitle="คลิกข้างๆ" errorTitle="ใส่ใหม่" sqref="G9">
      <formula1>clipboard!$C$3:$C$79</formula1>
    </dataValidation>
  </dataValidations>
  <printOptions/>
  <pageMargins left="0.25" right="0.25" top="0.25" bottom="0.25" header="0.3" footer="0.3"/>
  <pageSetup horizontalDpi="1200" verticalDpi="12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21"/>
  <sheetViews>
    <sheetView workbookViewId="0" topLeftCell="G1">
      <selection activeCell="S2" sqref="S2"/>
    </sheetView>
  </sheetViews>
  <sheetFormatPr defaultColWidth="9.140625" defaultRowHeight="15"/>
  <cols>
    <col min="5" max="5" width="9.57421875" style="0" bestFit="1" customWidth="1"/>
    <col min="6" max="6" width="12.8515625" style="0" bestFit="1" customWidth="1"/>
    <col min="9" max="10" width="11.28125" style="0" bestFit="1" customWidth="1"/>
    <col min="19" max="19" width="10.7109375" style="0" bestFit="1" customWidth="1"/>
  </cols>
  <sheetData>
    <row r="1" spans="1:28" ht="15">
      <c r="A1" t="s">
        <v>17</v>
      </c>
      <c r="B1" s="1" t="s">
        <v>20</v>
      </c>
      <c r="C1" s="1" t="s">
        <v>21</v>
      </c>
      <c r="D1" s="1" t="s">
        <v>22</v>
      </c>
      <c r="E1" s="1" t="s">
        <v>18</v>
      </c>
      <c r="F1" s="1" t="s">
        <v>16</v>
      </c>
      <c r="G1" s="1" t="s">
        <v>19</v>
      </c>
      <c r="H1" s="1" t="s">
        <v>23</v>
      </c>
      <c r="I1" s="1" t="s">
        <v>143</v>
      </c>
      <c r="J1" s="1" t="s">
        <v>144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141</v>
      </c>
      <c r="P1" s="1" t="s">
        <v>142</v>
      </c>
      <c r="Q1" s="1" t="s">
        <v>158</v>
      </c>
      <c r="R1" s="1" t="s">
        <v>159</v>
      </c>
      <c r="S1" s="1" t="s">
        <v>160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151</v>
      </c>
      <c r="Y1" s="1" t="s">
        <v>152</v>
      </c>
      <c r="Z1" s="1" t="s">
        <v>161</v>
      </c>
      <c r="AA1" s="1" t="s">
        <v>162</v>
      </c>
      <c r="AB1" s="1" t="s">
        <v>163</v>
      </c>
    </row>
    <row r="2" spans="1:28" ht="15">
      <c r="A2">
        <v>1</v>
      </c>
      <c r="B2">
        <f>Single_Report!C8</f>
        <v>10</v>
      </c>
      <c r="C2">
        <f>Single_Report!C9</f>
        <v>10</v>
      </c>
      <c r="D2">
        <f>Single_Report!C10</f>
        <v>10</v>
      </c>
      <c r="E2">
        <f>Single_Report!G7</f>
        <v>4</v>
      </c>
      <c r="F2">
        <f>VLOOKUP(1,ThaiPost!H:I,2,FALSE)</f>
        <v>11</v>
      </c>
      <c r="G2">
        <f>IF(Single_Report!P16=1,1,IF(Single_Report!P16=2,2,"ERR"))</f>
        <v>1</v>
      </c>
      <c r="H2">
        <f>B2+C2+D2</f>
        <v>30</v>
      </c>
      <c r="I2">
        <f>IF(Single_Report!Q16=1,1,IF(Single_Report!Q16=2,2,"ERR"))</f>
        <v>1</v>
      </c>
      <c r="J2">
        <f>B2*C2*D2</f>
        <v>1000</v>
      </c>
      <c r="K2">
        <f>IF(E2&lt;=0,"ERROR",VLOOKUP(F2,ThaiPost!C:E,2,FALSE))</f>
        <v>80.02</v>
      </c>
      <c r="L2">
        <f>IF(E2&lt;=0,"ERROR",VLOOKUP(F2,ThaiPost!C:E,3,FALSE))</f>
        <v>152</v>
      </c>
      <c r="M2">
        <f>IF(ISNA(IF(OR(B2&lt;=0,C2&lt;=0,D2&lt;=0,E2&lt;=0),"ERROR",IF(Single_Report!$P$16=1,VLOOKUP(1,Kerry_Single!J:L,2,FALSE),"ERROR"))),"ERROR",IF(OR(B2&lt;=0,C2&lt;=0,D2&lt;=0,E2&lt;=0),"ERROR",IF(Single_Report!$P$16=1,VLOOKUP(1,Kerry_Single!J:L,2,FALSE),"ERROR")))</f>
        <v>65.03</v>
      </c>
      <c r="N2" t="str">
        <f>IF(ISNA(IF(OR(B2&lt;=0,C2&lt;=0,D2&lt;=0,E2&lt;=0),"ERROR",IF(Single_Report!$P$16=2,VLOOKUP(1,Kerry_Single!J:L,3,FALSE)+IF(ISERROR(VLOOKUP(Single_Report!$G$8,Remote!A:B,2,FALSE)),0,50),"ERROR"))),"ERROR",IF(OR(B2&lt;=0,C2&lt;=0,D2&lt;=0,E2&lt;=0),"ERROR",IF(Single_Report!$P$16=2,VLOOKUP(1,Kerry_Single!J:L,3,FALSE)+IF(ISERROR(VLOOKUP(Single_Report!$G$8,Remote!A:B,2,FALSE)),0,50),"ERROR")))</f>
        <v>ERROR</v>
      </c>
      <c r="O2">
        <f>IF(ISNA(IF(OR(B2&lt;=0,C2&lt;=0,D2&lt;=0,E2&lt;=0),"ERROR",IF(Single_Report!$Q$16=1,VLOOKUP(1,Nim!J:L,2,FALSE),"ERROR"))),"ERROR",IF(OR(B2&lt;=0,C2&lt;=0,D2&lt;=0,E2&lt;=0),"ERROR",IF(Single_Report!$Q$16=1,VLOOKUP(1,Nim!J:L,2,FALSE),"ERROR")))</f>
        <v>60</v>
      </c>
      <c r="P2" t="str">
        <f>IF(ISNA(IF(OR(B2&lt;=0,C2&lt;=0,D2&lt;=0,E2&lt;=0),"ERROR",IF(Single_Report!$Q$16=2,VLOOKUP(1,Nim!J:L,3,FALSE),"ERROR"))),"ERROR",IF(OR(B2&lt;=0,C2&lt;=0,D2&lt;=0,E2&lt;=0),"ERROR",IF(Single_Report!$Q$16=2,VLOOKUP(1,Nim!J:L,3,FALSE),"ERROR")))</f>
        <v>ERROR</v>
      </c>
      <c r="Q2" t="str">
        <f>IF(ISNA(IF(OR(B2&lt;=0,C2&lt;=0,D2&lt;=0,E2&lt;=0),"ERROR",IF(Single_Report!$R$16=1,VLOOKUP(1,Scg!K:M,2,FALSE),"ERROR"))),"ERROR",IF(OR(B2&lt;=0,C2&lt;=0,D2&lt;=0,E2&lt;=0),"ERROR",IF(Single_Report!$R$16=1,VLOOKUP(1,Scg!K:M,2,FALSE),"ERROR")))</f>
        <v>ERROR</v>
      </c>
      <c r="R2">
        <f>IF(ISNA(IF(OR(B2&lt;=0,C2&lt;=0,D2&lt;=0,E2&lt;=0),"ERROR",IF(Single_Report!$R$16=2,VLOOKUP(1,Scg!K:M,3,FALSE),"ERROR"))),"ERROR",IF(OR(B2&lt;=0,C2&lt;=0,D2&lt;=0,E2&lt;=0),"ERROR",IF(Single_Report!$R$16=2,VLOOKUP(1,Scg!K:M,3,FALSE),"ERROR")))</f>
        <v>50.01</v>
      </c>
      <c r="S2" t="str">
        <f>IF(ISNA(IF(OR(B2&lt;=0,C2&lt;=0,D2&lt;=0,E2&lt;=0),"ERROR",IF(Single_Report!$R$16=3,VLOOKUP(1,Scg!K:N,4,FALSE),"ERROR"))),"ERROR",IF(OR(B2&lt;=0,C2&lt;=0,D2&lt;=0,E2&lt;=0),"ERROR",IF(Single_Report!$R$16=3,VLOOKUP(1,Scg!K:N,4,FALSE),"ERROR")))</f>
        <v>ERROR</v>
      </c>
      <c r="T2">
        <f>RANK(K2,$K2:$S2,1)</f>
        <v>4</v>
      </c>
      <c r="U2">
        <f aca="true" t="shared" si="0" ref="U2:AB2">RANK(L2,$K2:$S2,1)</f>
        <v>5</v>
      </c>
      <c r="V2">
        <f t="shared" si="0"/>
        <v>3</v>
      </c>
      <c r="W2" t="e">
        <f t="shared" si="0"/>
        <v>#VALUE!</v>
      </c>
      <c r="X2">
        <f t="shared" si="0"/>
        <v>2</v>
      </c>
      <c r="Y2" t="e">
        <f t="shared" si="0"/>
        <v>#VALUE!</v>
      </c>
      <c r="Z2" t="e">
        <f t="shared" si="0"/>
        <v>#VALUE!</v>
      </c>
      <c r="AA2">
        <f t="shared" si="0"/>
        <v>1</v>
      </c>
      <c r="AB2" t="e">
        <f t="shared" si="0"/>
        <v>#VALUE!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5"/>
  <sheetViews>
    <sheetView workbookViewId="0" topLeftCell="A1">
      <selection activeCell="S2" sqref="S2"/>
    </sheetView>
  </sheetViews>
  <sheetFormatPr defaultColWidth="9.140625" defaultRowHeight="15"/>
  <cols>
    <col min="1" max="1" width="9.8515625" style="0" bestFit="1" customWidth="1"/>
    <col min="2" max="3" width="10.28125" style="0" bestFit="1" customWidth="1"/>
    <col min="4" max="4" width="13.28125" style="0" bestFit="1" customWidth="1"/>
    <col min="5" max="5" width="8.28125" style="0" bestFit="1" customWidth="1"/>
    <col min="7" max="8" width="8.8515625" style="2" customWidth="1"/>
    <col min="9" max="9" width="10.28125" style="2" bestFit="1" customWidth="1"/>
  </cols>
  <sheetData>
    <row r="1" spans="1:9" ht="15">
      <c r="A1" t="s">
        <v>2</v>
      </c>
      <c r="B1" t="s">
        <v>3</v>
      </c>
      <c r="C1" t="s">
        <v>0</v>
      </c>
      <c r="D1" t="s">
        <v>8</v>
      </c>
      <c r="E1" t="s">
        <v>9</v>
      </c>
      <c r="G1" s="2" t="s">
        <v>24</v>
      </c>
      <c r="H1" s="2" t="s">
        <v>44</v>
      </c>
      <c r="I1" s="2" t="s">
        <v>0</v>
      </c>
    </row>
    <row r="2" spans="1:9" ht="15">
      <c r="A2">
        <v>0</v>
      </c>
      <c r="B2">
        <v>0.02</v>
      </c>
      <c r="C2">
        <v>1</v>
      </c>
      <c r="D2">
        <v>20.02</v>
      </c>
      <c r="E2">
        <v>32</v>
      </c>
      <c r="G2" s="2">
        <f>IF(Calnote!$E$2&lt;=B2,1,0)</f>
        <v>0</v>
      </c>
      <c r="H2" s="2">
        <f>IF(COUNTIFS($G$2:G2,1)=1,1,0)</f>
        <v>0</v>
      </c>
      <c r="I2" s="2">
        <v>1</v>
      </c>
    </row>
    <row r="3" spans="1:9" ht="15">
      <c r="A3">
        <v>0.02</v>
      </c>
      <c r="B3">
        <v>0.1</v>
      </c>
      <c r="C3">
        <v>2</v>
      </c>
      <c r="D3">
        <v>22.02</v>
      </c>
      <c r="E3">
        <v>37</v>
      </c>
      <c r="G3" s="2">
        <f>IF(Calnote!$E$2&lt;=B3,1,0)</f>
        <v>0</v>
      </c>
      <c r="H3" s="2">
        <f>IF(COUNTIFS($G$2:G3,1)=1,1,0)</f>
        <v>0</v>
      </c>
      <c r="I3" s="2">
        <v>2</v>
      </c>
    </row>
    <row r="4" spans="1:9" ht="15">
      <c r="A4">
        <v>0.1</v>
      </c>
      <c r="B4">
        <v>0.25</v>
      </c>
      <c r="C4">
        <v>3</v>
      </c>
      <c r="D4">
        <v>26.02</v>
      </c>
      <c r="E4">
        <v>42</v>
      </c>
      <c r="G4" s="2">
        <f>IF(Calnote!$E$2&lt;=B4,1,0)</f>
        <v>0</v>
      </c>
      <c r="H4" s="2">
        <f>IF(COUNTIFS($G$2:G4,1)=1,1,0)</f>
        <v>0</v>
      </c>
      <c r="I4" s="2">
        <v>3</v>
      </c>
    </row>
    <row r="5" spans="1:9" ht="15">
      <c r="A5">
        <v>0.25</v>
      </c>
      <c r="B5">
        <v>0.5</v>
      </c>
      <c r="C5">
        <v>4</v>
      </c>
      <c r="D5">
        <v>30.02</v>
      </c>
      <c r="E5">
        <v>52</v>
      </c>
      <c r="G5" s="2">
        <f>IF(Calnote!$E$2&lt;=B5,1,0)</f>
        <v>0</v>
      </c>
      <c r="H5" s="2">
        <f>IF(COUNTIFS($G$2:G5,1)=1,1,0)</f>
        <v>0</v>
      </c>
      <c r="I5" s="2">
        <v>4</v>
      </c>
    </row>
    <row r="6" spans="1:9" ht="15">
      <c r="A6">
        <v>0.5</v>
      </c>
      <c r="B6">
        <v>1</v>
      </c>
      <c r="C6">
        <v>5</v>
      </c>
      <c r="D6">
        <v>40.02</v>
      </c>
      <c r="E6">
        <v>67</v>
      </c>
      <c r="G6" s="2">
        <f>IF(Calnote!$E$2&lt;=B6,1,0)</f>
        <v>0</v>
      </c>
      <c r="H6" s="2">
        <f>IF(COUNTIFS($G$2:G6,1)=1,1,0)</f>
        <v>0</v>
      </c>
      <c r="I6" s="2">
        <v>5</v>
      </c>
    </row>
    <row r="7" spans="1:9" ht="15">
      <c r="A7">
        <v>1</v>
      </c>
      <c r="B7">
        <v>1.5</v>
      </c>
      <c r="C7">
        <v>6</v>
      </c>
      <c r="D7">
        <v>60.02</v>
      </c>
      <c r="E7">
        <v>82</v>
      </c>
      <c r="G7" s="2">
        <f>IF(Calnote!$E$2&lt;=B7,1,0)</f>
        <v>0</v>
      </c>
      <c r="H7" s="2">
        <f>IF(COUNTIFS($G$2:G7,1)=1,1,0)</f>
        <v>0</v>
      </c>
      <c r="I7" s="2">
        <v>6</v>
      </c>
    </row>
    <row r="8" spans="1:9" ht="15">
      <c r="A8">
        <v>1.5</v>
      </c>
      <c r="B8">
        <v>2</v>
      </c>
      <c r="C8">
        <v>7</v>
      </c>
      <c r="D8">
        <v>60.02</v>
      </c>
      <c r="E8">
        <v>97</v>
      </c>
      <c r="G8" s="2">
        <f>IF(Calnote!$E$2&lt;=B8,1,0)</f>
        <v>0</v>
      </c>
      <c r="H8" s="2">
        <f>IF(COUNTIFS($G$2:G8,1)=1,1,0)</f>
        <v>0</v>
      </c>
      <c r="I8" s="2">
        <v>7</v>
      </c>
    </row>
    <row r="9" spans="1:9" ht="15">
      <c r="A9">
        <v>2</v>
      </c>
      <c r="B9">
        <v>2.5</v>
      </c>
      <c r="C9">
        <v>8</v>
      </c>
      <c r="D9">
        <v>80.02</v>
      </c>
      <c r="E9">
        <v>122</v>
      </c>
      <c r="G9" s="2">
        <f>IF(Calnote!$E$2&lt;=B9,1,0)</f>
        <v>0</v>
      </c>
      <c r="H9" s="2">
        <f>IF(COUNTIFS($G$2:G9,1)=1,1,0)</f>
        <v>0</v>
      </c>
      <c r="I9" s="2">
        <v>8</v>
      </c>
    </row>
    <row r="10" spans="1:9" ht="15">
      <c r="A10">
        <v>2.5</v>
      </c>
      <c r="B10">
        <v>3</v>
      </c>
      <c r="C10">
        <v>9</v>
      </c>
      <c r="D10">
        <v>80.02</v>
      </c>
      <c r="E10">
        <v>132</v>
      </c>
      <c r="G10" s="2">
        <f>IF(Calnote!$E$2&lt;=B10,1,0)</f>
        <v>0</v>
      </c>
      <c r="H10" s="2">
        <f>IF(COUNTIFS($G$2:G10,1)=1,1,0)</f>
        <v>0</v>
      </c>
      <c r="I10" s="2">
        <v>9</v>
      </c>
    </row>
    <row r="11" spans="1:9" ht="15">
      <c r="A11">
        <v>3</v>
      </c>
      <c r="B11">
        <v>3.5</v>
      </c>
      <c r="C11">
        <v>10</v>
      </c>
      <c r="D11">
        <v>80.02</v>
      </c>
      <c r="E11">
        <v>142</v>
      </c>
      <c r="G11" s="2">
        <f>IF(Calnote!$E$2&lt;=B11,1,0)</f>
        <v>0</v>
      </c>
      <c r="H11" s="2">
        <f>IF(COUNTIFS($G$2:G11,1)=1,1,0)</f>
        <v>0</v>
      </c>
      <c r="I11" s="2">
        <v>10</v>
      </c>
    </row>
    <row r="12" spans="1:9" ht="15">
      <c r="A12">
        <v>3.5</v>
      </c>
      <c r="B12">
        <v>4</v>
      </c>
      <c r="C12">
        <v>11</v>
      </c>
      <c r="D12">
        <v>80.02</v>
      </c>
      <c r="E12">
        <v>152</v>
      </c>
      <c r="G12" s="2">
        <f>IF(Calnote!$E$2&lt;=B12,1,0)</f>
        <v>1</v>
      </c>
      <c r="H12" s="2">
        <f>IF(COUNTIFS($G$2:G12,1)=1,1,0)</f>
        <v>1</v>
      </c>
      <c r="I12" s="2">
        <v>11</v>
      </c>
    </row>
    <row r="13" spans="1:9" ht="15">
      <c r="A13">
        <v>4</v>
      </c>
      <c r="B13">
        <v>4.5</v>
      </c>
      <c r="C13">
        <v>12</v>
      </c>
      <c r="D13">
        <v>120.02</v>
      </c>
      <c r="E13">
        <v>162</v>
      </c>
      <c r="G13" s="2">
        <f>IF(Calnote!$E$2&lt;=B13,1,0)</f>
        <v>1</v>
      </c>
      <c r="H13" s="2">
        <f>IF(COUNTIFS($G$2:G13,1)=1,1,0)</f>
        <v>0</v>
      </c>
      <c r="I13" s="2">
        <v>12</v>
      </c>
    </row>
    <row r="14" spans="1:9" ht="15">
      <c r="A14">
        <v>4.5</v>
      </c>
      <c r="B14">
        <v>5</v>
      </c>
      <c r="C14">
        <v>13</v>
      </c>
      <c r="D14">
        <v>120.02</v>
      </c>
      <c r="E14">
        <v>172</v>
      </c>
      <c r="G14" s="2">
        <f>IF(Calnote!$E$2&lt;=B14,1,0)</f>
        <v>1</v>
      </c>
      <c r="H14" s="2">
        <f>IF(COUNTIFS($G$2:G14,1)=1,1,0)</f>
        <v>0</v>
      </c>
      <c r="I14" s="2">
        <v>13</v>
      </c>
    </row>
    <row r="15" spans="1:9" ht="15">
      <c r="A15">
        <v>5</v>
      </c>
      <c r="B15">
        <v>5.5</v>
      </c>
      <c r="C15">
        <v>14</v>
      </c>
      <c r="D15">
        <v>120.02</v>
      </c>
      <c r="E15">
        <v>192</v>
      </c>
      <c r="G15" s="2">
        <f>IF(Calnote!$E$2&lt;=B15,1,0)</f>
        <v>1</v>
      </c>
      <c r="H15" s="2">
        <f>IF(COUNTIFS($G$2:G15,1)=1,1,0)</f>
        <v>0</v>
      </c>
      <c r="I15" s="2">
        <v>14</v>
      </c>
    </row>
    <row r="16" spans="1:9" ht="15">
      <c r="A16">
        <v>5.5</v>
      </c>
      <c r="B16">
        <v>6</v>
      </c>
      <c r="C16">
        <v>15</v>
      </c>
      <c r="D16">
        <v>120.02</v>
      </c>
      <c r="E16">
        <v>212</v>
      </c>
      <c r="G16" s="2">
        <f>IF(Calnote!$E$2&lt;=B16,1,0)</f>
        <v>1</v>
      </c>
      <c r="H16" s="2">
        <f>IF(COUNTIFS($G$2:G16,1)=1,1,0)</f>
        <v>0</v>
      </c>
      <c r="I16" s="2">
        <v>15</v>
      </c>
    </row>
    <row r="17" spans="1:9" ht="15">
      <c r="A17">
        <v>6</v>
      </c>
      <c r="B17">
        <v>6.5</v>
      </c>
      <c r="C17">
        <v>16</v>
      </c>
      <c r="D17">
        <v>160.02</v>
      </c>
      <c r="E17">
        <v>232</v>
      </c>
      <c r="G17" s="2">
        <f>IF(Calnote!$E$2&lt;=B17,1,0)</f>
        <v>1</v>
      </c>
      <c r="H17" s="2">
        <f>IF(COUNTIFS($G$2:G17,1)=1,1,0)</f>
        <v>0</v>
      </c>
      <c r="I17" s="2">
        <v>16</v>
      </c>
    </row>
    <row r="18" spans="1:9" ht="15">
      <c r="A18">
        <v>6.5</v>
      </c>
      <c r="B18">
        <v>7</v>
      </c>
      <c r="C18">
        <v>17</v>
      </c>
      <c r="D18">
        <v>160.02</v>
      </c>
      <c r="E18">
        <v>252</v>
      </c>
      <c r="G18" s="2">
        <f>IF(Calnote!$E$2&lt;=B18,1,0)</f>
        <v>1</v>
      </c>
      <c r="H18" s="2">
        <f>IF(COUNTIFS($G$2:G18,1)=1,1,0)</f>
        <v>0</v>
      </c>
      <c r="I18" s="2">
        <v>17</v>
      </c>
    </row>
    <row r="19" spans="1:9" ht="15">
      <c r="A19">
        <v>7</v>
      </c>
      <c r="B19">
        <v>7.5</v>
      </c>
      <c r="C19">
        <v>18</v>
      </c>
      <c r="D19">
        <v>160.02</v>
      </c>
      <c r="E19">
        <v>272</v>
      </c>
      <c r="G19" s="2">
        <f>IF(Calnote!$E$2&lt;=B19,1,0)</f>
        <v>1</v>
      </c>
      <c r="H19" s="2">
        <f>IF(COUNTIFS($G$2:G19,1)=1,1,0)</f>
        <v>0</v>
      </c>
      <c r="I19" s="2">
        <v>18</v>
      </c>
    </row>
    <row r="20" spans="1:9" ht="15">
      <c r="A20">
        <v>7.5</v>
      </c>
      <c r="B20">
        <v>8</v>
      </c>
      <c r="C20">
        <v>19</v>
      </c>
      <c r="D20">
        <v>160.02</v>
      </c>
      <c r="E20">
        <v>292</v>
      </c>
      <c r="G20" s="2">
        <f>IF(Calnote!$E$2&lt;=B20,1,0)</f>
        <v>1</v>
      </c>
      <c r="H20" s="2">
        <f>IF(COUNTIFS($G$2:G20,1)=1,1,0)</f>
        <v>0</v>
      </c>
      <c r="I20" s="2">
        <v>19</v>
      </c>
    </row>
    <row r="21" spans="1:9" ht="15">
      <c r="A21">
        <v>8</v>
      </c>
      <c r="B21">
        <v>8.5</v>
      </c>
      <c r="C21">
        <v>20</v>
      </c>
      <c r="D21">
        <v>160.02</v>
      </c>
      <c r="E21">
        <v>312</v>
      </c>
      <c r="G21" s="2">
        <f>IF(Calnote!$E$2&lt;=B21,1,0)</f>
        <v>1</v>
      </c>
      <c r="H21" s="2">
        <f>IF(COUNTIFS($G$2:G21,1)=1,1,0)</f>
        <v>0</v>
      </c>
      <c r="I21" s="2">
        <v>20</v>
      </c>
    </row>
    <row r="22" spans="1:9" ht="15">
      <c r="A22">
        <v>8.5</v>
      </c>
      <c r="B22">
        <v>9</v>
      </c>
      <c r="C22">
        <v>21</v>
      </c>
      <c r="D22">
        <v>160.02</v>
      </c>
      <c r="E22">
        <v>332</v>
      </c>
      <c r="G22" s="2">
        <f>IF(Calnote!$E$2&lt;=B22,1,0)</f>
        <v>1</v>
      </c>
      <c r="H22" s="2">
        <f>IF(COUNTIFS($G$2:G22,1)=1,1,0)</f>
        <v>0</v>
      </c>
      <c r="I22" s="2">
        <v>21</v>
      </c>
    </row>
    <row r="23" spans="1:9" ht="15">
      <c r="A23">
        <v>9</v>
      </c>
      <c r="B23">
        <v>9.5</v>
      </c>
      <c r="C23">
        <v>22</v>
      </c>
      <c r="D23">
        <v>160.02</v>
      </c>
      <c r="E23">
        <v>352</v>
      </c>
      <c r="G23" s="2">
        <f>IF(Calnote!$E$2&lt;=B23,1,0)</f>
        <v>1</v>
      </c>
      <c r="H23" s="2">
        <f>IF(COUNTIFS($G$2:G23,1)=1,1,0)</f>
        <v>0</v>
      </c>
      <c r="I23" s="2">
        <v>22</v>
      </c>
    </row>
    <row r="24" spans="1:9" ht="15">
      <c r="A24">
        <v>9.5</v>
      </c>
      <c r="B24">
        <v>10</v>
      </c>
      <c r="C24">
        <v>23</v>
      </c>
      <c r="D24">
        <v>160.02</v>
      </c>
      <c r="E24">
        <v>372</v>
      </c>
      <c r="G24" s="2">
        <f>IF(Calnote!$E$2&lt;=B24,1,0)</f>
        <v>1</v>
      </c>
      <c r="H24" s="2">
        <f>IF(COUNTIFS($G$2:G24,1)=1,1,0)</f>
        <v>0</v>
      </c>
      <c r="I24" s="2">
        <v>23</v>
      </c>
    </row>
    <row r="25" spans="1:9" ht="15">
      <c r="A25">
        <v>10</v>
      </c>
      <c r="B25">
        <v>11</v>
      </c>
      <c r="C25">
        <v>24</v>
      </c>
      <c r="D25" t="s">
        <v>1</v>
      </c>
      <c r="E25">
        <v>452</v>
      </c>
      <c r="G25" s="2">
        <f>IF(Calnote!$E$2&lt;=B25,1,0)</f>
        <v>1</v>
      </c>
      <c r="H25" s="2">
        <f>IF(COUNTIFS($G$2:G25,1)=1,1,0)</f>
        <v>0</v>
      </c>
      <c r="I25" s="2">
        <v>24</v>
      </c>
    </row>
    <row r="26" spans="1:9" ht="15">
      <c r="A26">
        <v>11</v>
      </c>
      <c r="B26">
        <v>12</v>
      </c>
      <c r="C26">
        <v>25</v>
      </c>
      <c r="D26" t="s">
        <v>1</v>
      </c>
      <c r="E26">
        <v>492</v>
      </c>
      <c r="G26" s="2">
        <f>IF(Calnote!$E$2&lt;=B26,1,0)</f>
        <v>1</v>
      </c>
      <c r="H26" s="2">
        <f>IF(COUNTIFS($G$2:G26,1)=1,1,0)</f>
        <v>0</v>
      </c>
      <c r="I26" s="2">
        <v>25</v>
      </c>
    </row>
    <row r="27" spans="1:9" ht="15">
      <c r="A27">
        <v>12</v>
      </c>
      <c r="B27">
        <v>13</v>
      </c>
      <c r="C27">
        <v>26</v>
      </c>
      <c r="D27" t="s">
        <v>1</v>
      </c>
      <c r="E27">
        <v>507</v>
      </c>
      <c r="G27" s="2">
        <f>IF(Calnote!$E$2&lt;=B27,1,0)</f>
        <v>1</v>
      </c>
      <c r="H27" s="2">
        <f>IF(COUNTIFS($G$2:G27,1)=1,1,0)</f>
        <v>0</v>
      </c>
      <c r="I27" s="2">
        <v>26</v>
      </c>
    </row>
    <row r="28" spans="1:9" ht="15">
      <c r="A28">
        <v>13</v>
      </c>
      <c r="B28">
        <v>14</v>
      </c>
      <c r="C28">
        <v>27</v>
      </c>
      <c r="D28" t="s">
        <v>1</v>
      </c>
      <c r="E28">
        <v>522</v>
      </c>
      <c r="G28" s="2">
        <f>IF(Calnote!$E$2&lt;=B28,1,0)</f>
        <v>1</v>
      </c>
      <c r="H28" s="2">
        <f>IF(COUNTIFS($G$2:G28,1)=1,1,0)</f>
        <v>0</v>
      </c>
      <c r="I28" s="2">
        <v>27</v>
      </c>
    </row>
    <row r="29" spans="1:9" ht="15">
      <c r="A29">
        <v>14</v>
      </c>
      <c r="B29">
        <v>15</v>
      </c>
      <c r="C29">
        <v>28</v>
      </c>
      <c r="D29" t="s">
        <v>1</v>
      </c>
      <c r="E29">
        <v>537</v>
      </c>
      <c r="G29" s="2">
        <f>IF(Calnote!$E$2&lt;=B29,1,0)</f>
        <v>1</v>
      </c>
      <c r="H29" s="2">
        <f>IF(COUNTIFS($G$2:G29,1)=1,1,0)</f>
        <v>0</v>
      </c>
      <c r="I29" s="2">
        <v>28</v>
      </c>
    </row>
    <row r="30" spans="1:9" ht="15">
      <c r="A30">
        <v>15</v>
      </c>
      <c r="B30">
        <v>16</v>
      </c>
      <c r="C30">
        <v>29</v>
      </c>
      <c r="D30" t="s">
        <v>1</v>
      </c>
      <c r="E30">
        <v>552</v>
      </c>
      <c r="G30" s="2">
        <f>IF(Calnote!$E$2&lt;=B30,1,0)</f>
        <v>1</v>
      </c>
      <c r="H30" s="2">
        <f>IF(COUNTIFS($G$2:G30,1)=1,1,0)</f>
        <v>0</v>
      </c>
      <c r="I30" s="2">
        <v>29</v>
      </c>
    </row>
    <row r="31" spans="1:9" ht="15">
      <c r="A31">
        <v>16</v>
      </c>
      <c r="B31">
        <v>17</v>
      </c>
      <c r="C31">
        <v>30</v>
      </c>
      <c r="D31" t="s">
        <v>1</v>
      </c>
      <c r="E31">
        <v>567</v>
      </c>
      <c r="G31" s="2">
        <f>IF(Calnote!$E$2&lt;=B31,1,0)</f>
        <v>1</v>
      </c>
      <c r="H31" s="2">
        <f>IF(COUNTIFS($G$2:G31,1)=1,1,0)</f>
        <v>0</v>
      </c>
      <c r="I31" s="2">
        <v>30</v>
      </c>
    </row>
    <row r="32" spans="1:9" ht="15">
      <c r="A32">
        <v>17</v>
      </c>
      <c r="B32">
        <v>18</v>
      </c>
      <c r="C32">
        <v>31</v>
      </c>
      <c r="D32" t="s">
        <v>1</v>
      </c>
      <c r="E32">
        <v>582</v>
      </c>
      <c r="G32" s="2">
        <f>IF(Calnote!$E$2&lt;=B32,1,0)</f>
        <v>1</v>
      </c>
      <c r="H32" s="2">
        <f>IF(COUNTIFS($G$2:G32,1)=1,1,0)</f>
        <v>0</v>
      </c>
      <c r="I32" s="2">
        <v>31</v>
      </c>
    </row>
    <row r="33" spans="1:9" ht="15">
      <c r="A33">
        <v>18</v>
      </c>
      <c r="B33">
        <v>19</v>
      </c>
      <c r="C33">
        <v>32</v>
      </c>
      <c r="D33" t="s">
        <v>1</v>
      </c>
      <c r="E33">
        <v>597</v>
      </c>
      <c r="G33" s="2">
        <f>IF(Calnote!$E$2&lt;=B33,1,0)</f>
        <v>1</v>
      </c>
      <c r="H33" s="2">
        <f>IF(COUNTIFS($G$2:G33,1)=1,1,0)</f>
        <v>0</v>
      </c>
      <c r="I33" s="2">
        <v>32</v>
      </c>
    </row>
    <row r="34" spans="1:9" ht="15">
      <c r="A34">
        <v>19</v>
      </c>
      <c r="B34">
        <v>20</v>
      </c>
      <c r="C34">
        <v>33</v>
      </c>
      <c r="D34" t="s">
        <v>1</v>
      </c>
      <c r="E34">
        <v>612</v>
      </c>
      <c r="G34" s="2">
        <f>IF(Calnote!$E$2&lt;=B34,1,0)</f>
        <v>1</v>
      </c>
      <c r="H34" s="2">
        <f>IF(COUNTIFS($G$2:G34,1)=1,1,0)</f>
        <v>0</v>
      </c>
      <c r="I34" s="2">
        <v>33</v>
      </c>
    </row>
    <row r="35" spans="1:9" ht="15">
      <c r="A35">
        <v>20</v>
      </c>
      <c r="B35">
        <v>999</v>
      </c>
      <c r="C35">
        <v>34</v>
      </c>
      <c r="D35" t="s">
        <v>1</v>
      </c>
      <c r="E35" t="s">
        <v>1</v>
      </c>
      <c r="G35" s="2">
        <f>IF(Calnote!$E$2&lt;=B35,1,0)</f>
        <v>1</v>
      </c>
      <c r="H35" s="2">
        <f>IF(COUNTIFS($G$2:G35,1)=1,1,0)</f>
        <v>0</v>
      </c>
      <c r="I35" s="2">
        <v>34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9"/>
  <sheetViews>
    <sheetView workbookViewId="0" topLeftCell="A1">
      <selection activeCell="S2" sqref="S2"/>
    </sheetView>
  </sheetViews>
  <sheetFormatPr defaultColWidth="9.140625" defaultRowHeight="15"/>
  <cols>
    <col min="8" max="8" width="10.00390625" style="2" bestFit="1" customWidth="1"/>
    <col min="9" max="9" width="9.421875" style="2" bestFit="1" customWidth="1"/>
    <col min="10" max="10" width="8.421875" style="2" bestFit="1" customWidth="1"/>
    <col min="11" max="12" width="8.8515625" style="2" customWidth="1"/>
  </cols>
  <sheetData>
    <row r="1" spans="1:13" ht="15">
      <c r="A1" t="s">
        <v>17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2" t="s">
        <v>24</v>
      </c>
      <c r="I1" s="2" t="s">
        <v>25</v>
      </c>
      <c r="J1" s="2" t="s">
        <v>26</v>
      </c>
      <c r="K1" s="2" t="str">
        <f>F1</f>
        <v>BKKCost</v>
      </c>
      <c r="L1" s="2" t="str">
        <f>G1</f>
        <v>UPCCost</v>
      </c>
      <c r="M1" t="s">
        <v>187</v>
      </c>
    </row>
    <row r="2" spans="1:13" ht="15">
      <c r="A2">
        <v>1</v>
      </c>
      <c r="B2">
        <v>0</v>
      </c>
      <c r="C2">
        <v>2</v>
      </c>
      <c r="D2">
        <v>0</v>
      </c>
      <c r="E2">
        <v>40</v>
      </c>
      <c r="F2">
        <v>35.03</v>
      </c>
      <c r="G2">
        <v>55.03</v>
      </c>
      <c r="H2" s="2">
        <f>IF(Calnote!$E$2&lt;=C2,1,0)</f>
        <v>0</v>
      </c>
      <c r="I2" s="2">
        <f>IF(Calnote!$H$2&lt;=E2,1,0)</f>
        <v>1</v>
      </c>
      <c r="J2" s="2">
        <f>IF(COUNTIFS($H$2:H2,1,$I$2:I2,1)=1,1,0)</f>
        <v>0</v>
      </c>
      <c r="K2" s="2">
        <f aca="true" t="shared" si="0" ref="K2:K9">F2</f>
        <v>35.03</v>
      </c>
      <c r="L2" s="2">
        <f aca="true" t="shared" si="1" ref="L2:L9">G2</f>
        <v>55.03</v>
      </c>
      <c r="M2" t="s">
        <v>179</v>
      </c>
    </row>
    <row r="3" spans="1:13" ht="15">
      <c r="A3">
        <v>2</v>
      </c>
      <c r="B3">
        <v>0</v>
      </c>
      <c r="C3">
        <v>7</v>
      </c>
      <c r="D3">
        <v>0</v>
      </c>
      <c r="E3">
        <v>60</v>
      </c>
      <c r="F3">
        <v>65.03</v>
      </c>
      <c r="G3">
        <v>80.03</v>
      </c>
      <c r="H3" s="2">
        <f>IF(Calnote!$E$2&lt;=C3,1,0)</f>
        <v>1</v>
      </c>
      <c r="I3" s="2">
        <f>IF(Calnote!$H$2&lt;=E3,1,0)</f>
        <v>1</v>
      </c>
      <c r="J3" s="2">
        <f>IF(COUNTIFS($H$2:H3,1,$I$2:I3,1)=1,1,0)</f>
        <v>1</v>
      </c>
      <c r="K3" s="2">
        <f t="shared" si="0"/>
        <v>65.03</v>
      </c>
      <c r="L3" s="2">
        <f t="shared" si="1"/>
        <v>80.03</v>
      </c>
      <c r="M3" t="s">
        <v>180</v>
      </c>
    </row>
    <row r="4" spans="1:13" ht="15">
      <c r="A4">
        <v>3</v>
      </c>
      <c r="B4">
        <v>0</v>
      </c>
      <c r="C4">
        <v>7</v>
      </c>
      <c r="D4">
        <v>0</v>
      </c>
      <c r="E4">
        <v>75</v>
      </c>
      <c r="F4">
        <v>80.03</v>
      </c>
      <c r="G4">
        <v>90.03</v>
      </c>
      <c r="H4" s="2">
        <f>IF(Calnote!$E$2&lt;=C4,1,0)</f>
        <v>1</v>
      </c>
      <c r="I4" s="2">
        <f>IF(Calnote!$H$2&lt;=E4,1,0)</f>
        <v>1</v>
      </c>
      <c r="J4" s="2">
        <f>IF(COUNTIFS($H$2:H4,1,$I$2:I4,1)=1,1,0)</f>
        <v>0</v>
      </c>
      <c r="K4" s="2">
        <f t="shared" si="0"/>
        <v>80.03</v>
      </c>
      <c r="L4" s="2">
        <f t="shared" si="1"/>
        <v>90.03</v>
      </c>
      <c r="M4" t="s">
        <v>181</v>
      </c>
    </row>
    <row r="5" spans="1:13" ht="15">
      <c r="A5">
        <v>4</v>
      </c>
      <c r="B5">
        <v>0</v>
      </c>
      <c r="C5">
        <v>10</v>
      </c>
      <c r="D5">
        <v>0</v>
      </c>
      <c r="E5">
        <v>90</v>
      </c>
      <c r="F5">
        <v>90.03</v>
      </c>
      <c r="G5">
        <v>100.03</v>
      </c>
      <c r="H5" s="2">
        <f>IF(Calnote!$E$2&lt;=C5,1,0)</f>
        <v>1</v>
      </c>
      <c r="I5" s="2">
        <f>IF(Calnote!$H$2&lt;=E5,1,0)</f>
        <v>1</v>
      </c>
      <c r="J5" s="2">
        <f>IF(COUNTIFS($H$2:H5,1,$I$2:I5,1)=1,1,0)</f>
        <v>0</v>
      </c>
      <c r="K5" s="2">
        <f t="shared" si="0"/>
        <v>90.03</v>
      </c>
      <c r="L5" s="2">
        <f t="shared" si="1"/>
        <v>100.03</v>
      </c>
      <c r="M5" t="s">
        <v>182</v>
      </c>
    </row>
    <row r="6" spans="1:13" ht="15">
      <c r="A6">
        <v>5</v>
      </c>
      <c r="B6">
        <v>0</v>
      </c>
      <c r="C6">
        <v>15</v>
      </c>
      <c r="D6">
        <v>0</v>
      </c>
      <c r="E6">
        <v>105</v>
      </c>
      <c r="F6">
        <v>130.03</v>
      </c>
      <c r="G6">
        <v>145.03</v>
      </c>
      <c r="H6" s="2">
        <f>IF(Calnote!$E$2&lt;=C6,1,0)</f>
        <v>1</v>
      </c>
      <c r="I6" s="2">
        <f>IF(Calnote!$H$2&lt;=E6,1,0)</f>
        <v>1</v>
      </c>
      <c r="J6" s="2">
        <f>IF(COUNTIFS($H$2:H6,1,$I$2:I6,1)=1,1,0)</f>
        <v>0</v>
      </c>
      <c r="K6" s="2">
        <f t="shared" si="0"/>
        <v>130.03</v>
      </c>
      <c r="L6" s="2">
        <f t="shared" si="1"/>
        <v>145.03</v>
      </c>
      <c r="M6" t="s">
        <v>183</v>
      </c>
    </row>
    <row r="7" spans="1:13" ht="15">
      <c r="A7">
        <v>6</v>
      </c>
      <c r="B7">
        <v>0</v>
      </c>
      <c r="C7">
        <v>15</v>
      </c>
      <c r="D7">
        <v>0</v>
      </c>
      <c r="E7">
        <v>120</v>
      </c>
      <c r="F7">
        <v>185.03</v>
      </c>
      <c r="G7">
        <v>205.03</v>
      </c>
      <c r="H7" s="2">
        <f>IF(Calnote!$E$2&lt;=C7,1,0)</f>
        <v>1</v>
      </c>
      <c r="I7" s="2">
        <f>IF(Calnote!$H$2&lt;=E7,1,0)</f>
        <v>1</v>
      </c>
      <c r="J7" s="2">
        <f>IF(COUNTIFS($H$2:H7,1,$I$2:I7,1)=1,1,0)</f>
        <v>0</v>
      </c>
      <c r="K7" s="2">
        <f t="shared" si="0"/>
        <v>185.03</v>
      </c>
      <c r="L7" s="2">
        <f t="shared" si="1"/>
        <v>205.03</v>
      </c>
      <c r="M7" t="s">
        <v>184</v>
      </c>
    </row>
    <row r="8" spans="1:13" ht="15">
      <c r="A8">
        <v>7</v>
      </c>
      <c r="B8">
        <v>0</v>
      </c>
      <c r="C8">
        <v>20</v>
      </c>
      <c r="D8">
        <v>0</v>
      </c>
      <c r="E8">
        <v>150</v>
      </c>
      <c r="F8">
        <v>290.03</v>
      </c>
      <c r="G8">
        <v>330.03</v>
      </c>
      <c r="H8" s="2">
        <f>IF(Calnote!$E$2&lt;=C8,1,0)</f>
        <v>1</v>
      </c>
      <c r="I8" s="2">
        <f>IF(Calnote!$H$2&lt;=E8,1,0)</f>
        <v>1</v>
      </c>
      <c r="J8" s="2">
        <f>IF(COUNTIFS($H$2:H8,1,$I$2:I8,1)=1,1,0)</f>
        <v>0</v>
      </c>
      <c r="K8" s="2">
        <f t="shared" si="0"/>
        <v>290.03</v>
      </c>
      <c r="L8" s="2">
        <f t="shared" si="1"/>
        <v>330.03</v>
      </c>
      <c r="M8" t="s">
        <v>185</v>
      </c>
    </row>
    <row r="9" spans="1:13" ht="15">
      <c r="A9">
        <v>8</v>
      </c>
      <c r="B9">
        <v>0</v>
      </c>
      <c r="C9">
        <v>25</v>
      </c>
      <c r="D9">
        <v>0</v>
      </c>
      <c r="E9">
        <v>200</v>
      </c>
      <c r="F9">
        <v>380.03</v>
      </c>
      <c r="G9">
        <v>420.03</v>
      </c>
      <c r="H9" s="2">
        <f>IF(Calnote!$E$2&lt;=C9,1,0)</f>
        <v>1</v>
      </c>
      <c r="I9" s="2">
        <f>IF(Calnote!$H$2&lt;=E9,1,0)</f>
        <v>1</v>
      </c>
      <c r="J9" s="2">
        <f>IF(COUNTIFS($H$2:H9,1,$I$2:I9,1)=1,1,0)</f>
        <v>0</v>
      </c>
      <c r="K9" s="2">
        <f t="shared" si="0"/>
        <v>380.03</v>
      </c>
      <c r="L9" s="2">
        <f t="shared" si="1"/>
        <v>420.03</v>
      </c>
      <c r="M9" t="s">
        <v>186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75"/>
  <sheetViews>
    <sheetView workbookViewId="0" topLeftCell="A1">
      <selection activeCell="S2" sqref="S2"/>
    </sheetView>
  </sheetViews>
  <sheetFormatPr defaultColWidth="9.140625" defaultRowHeight="15"/>
  <sheetData>
    <row r="1" spans="1:8" ht="15">
      <c r="A1" t="s">
        <v>191</v>
      </c>
      <c r="H1" t="s">
        <v>192</v>
      </c>
    </row>
    <row r="2" spans="1:8" ht="15">
      <c r="A2">
        <v>23170</v>
      </c>
      <c r="B2">
        <v>1</v>
      </c>
      <c r="C2" t="s">
        <v>154</v>
      </c>
      <c r="H2">
        <v>50190</v>
      </c>
    </row>
    <row r="3" spans="1:8" ht="15">
      <c r="A3">
        <v>50240</v>
      </c>
      <c r="B3">
        <v>1</v>
      </c>
      <c r="C3" t="s">
        <v>154</v>
      </c>
      <c r="H3">
        <v>50240</v>
      </c>
    </row>
    <row r="4" spans="1:8" ht="15">
      <c r="A4">
        <v>50260</v>
      </c>
      <c r="B4">
        <v>1</v>
      </c>
      <c r="C4" t="s">
        <v>154</v>
      </c>
      <c r="H4">
        <v>50250</v>
      </c>
    </row>
    <row r="5" spans="1:8" ht="15">
      <c r="A5">
        <v>50270</v>
      </c>
      <c r="B5">
        <v>1</v>
      </c>
      <c r="C5" t="s">
        <v>154</v>
      </c>
      <c r="H5">
        <v>50260</v>
      </c>
    </row>
    <row r="6" spans="1:8" ht="15">
      <c r="A6">
        <v>50310</v>
      </c>
      <c r="B6">
        <v>1</v>
      </c>
      <c r="C6" t="s">
        <v>154</v>
      </c>
      <c r="H6">
        <v>50270</v>
      </c>
    </row>
    <row r="7" spans="1:8" ht="15">
      <c r="A7">
        <v>58130</v>
      </c>
      <c r="B7">
        <v>1</v>
      </c>
      <c r="C7" t="s">
        <v>154</v>
      </c>
      <c r="H7">
        <v>50270</v>
      </c>
    </row>
    <row r="8" spans="1:8" ht="15">
      <c r="A8">
        <v>51160</v>
      </c>
      <c r="B8">
        <v>1</v>
      </c>
      <c r="C8" t="s">
        <v>154</v>
      </c>
      <c r="H8">
        <v>58130</v>
      </c>
    </row>
    <row r="9" spans="1:8" ht="15">
      <c r="A9">
        <v>52160</v>
      </c>
      <c r="B9">
        <v>1</v>
      </c>
      <c r="C9" t="s">
        <v>154</v>
      </c>
      <c r="H9">
        <v>50310</v>
      </c>
    </row>
    <row r="10" spans="1:8" ht="15">
      <c r="A10">
        <v>56160</v>
      </c>
      <c r="B10">
        <v>1</v>
      </c>
      <c r="C10" t="s">
        <v>154</v>
      </c>
      <c r="H10">
        <v>50350</v>
      </c>
    </row>
    <row r="11" spans="1:8" ht="15">
      <c r="A11">
        <v>57170</v>
      </c>
      <c r="B11">
        <v>1</v>
      </c>
      <c r="C11" t="s">
        <v>154</v>
      </c>
      <c r="H11">
        <v>51160</v>
      </c>
    </row>
    <row r="12" spans="1:8" ht="15">
      <c r="A12">
        <v>57260</v>
      </c>
      <c r="B12">
        <v>1</v>
      </c>
      <c r="C12" t="s">
        <v>154</v>
      </c>
      <c r="H12">
        <v>55220</v>
      </c>
    </row>
    <row r="13" spans="1:8" ht="15">
      <c r="A13">
        <v>57340</v>
      </c>
      <c r="B13">
        <v>1</v>
      </c>
      <c r="C13" t="s">
        <v>154</v>
      </c>
      <c r="H13">
        <v>55220</v>
      </c>
    </row>
    <row r="14" spans="1:8" ht="15">
      <c r="A14">
        <v>58000</v>
      </c>
      <c r="B14">
        <v>1</v>
      </c>
      <c r="C14" t="s">
        <v>154</v>
      </c>
      <c r="H14">
        <v>55130</v>
      </c>
    </row>
    <row r="15" spans="1:8" ht="15">
      <c r="A15">
        <v>58110</v>
      </c>
      <c r="B15">
        <v>1</v>
      </c>
      <c r="C15" t="s">
        <v>154</v>
      </c>
      <c r="H15">
        <v>55130</v>
      </c>
    </row>
    <row r="16" spans="1:8" ht="15">
      <c r="A16">
        <v>58130</v>
      </c>
      <c r="B16">
        <v>1</v>
      </c>
      <c r="C16" t="s">
        <v>154</v>
      </c>
      <c r="H16">
        <v>55170</v>
      </c>
    </row>
    <row r="17" spans="1:8" ht="15">
      <c r="A17">
        <v>81150</v>
      </c>
      <c r="B17">
        <v>1</v>
      </c>
      <c r="C17" t="s">
        <v>154</v>
      </c>
      <c r="H17">
        <v>56160</v>
      </c>
    </row>
    <row r="18" spans="1:8" ht="15">
      <c r="A18">
        <v>95130</v>
      </c>
      <c r="B18">
        <v>1</v>
      </c>
      <c r="C18" t="s">
        <v>154</v>
      </c>
      <c r="H18">
        <v>57160</v>
      </c>
    </row>
    <row r="19" spans="1:8" ht="15">
      <c r="A19">
        <v>95150</v>
      </c>
      <c r="B19">
        <v>1</v>
      </c>
      <c r="C19" t="s">
        <v>154</v>
      </c>
      <c r="H19">
        <v>57170</v>
      </c>
    </row>
    <row r="20" spans="1:8" ht="15">
      <c r="A20">
        <v>95160</v>
      </c>
      <c r="B20">
        <v>1</v>
      </c>
      <c r="C20" t="s">
        <v>154</v>
      </c>
      <c r="H20">
        <v>57180</v>
      </c>
    </row>
    <row r="21" spans="1:8" ht="15">
      <c r="A21">
        <v>95170</v>
      </c>
      <c r="B21">
        <v>1</v>
      </c>
      <c r="C21" t="s">
        <v>154</v>
      </c>
      <c r="H21">
        <v>57260</v>
      </c>
    </row>
    <row r="22" spans="1:8" ht="15">
      <c r="A22">
        <v>96110</v>
      </c>
      <c r="B22">
        <v>1</v>
      </c>
      <c r="C22" t="s">
        <v>154</v>
      </c>
      <c r="H22">
        <v>57310</v>
      </c>
    </row>
    <row r="23" spans="1:8" ht="15">
      <c r="A23">
        <v>96120</v>
      </c>
      <c r="B23">
        <v>1</v>
      </c>
      <c r="C23" t="s">
        <v>154</v>
      </c>
      <c r="H23">
        <v>57340</v>
      </c>
    </row>
    <row r="24" spans="1:8" ht="15">
      <c r="A24">
        <v>96130</v>
      </c>
      <c r="B24">
        <v>1</v>
      </c>
      <c r="C24" t="s">
        <v>154</v>
      </c>
      <c r="H24">
        <v>67260</v>
      </c>
    </row>
    <row r="25" spans="1:8" ht="15">
      <c r="A25">
        <v>96140</v>
      </c>
      <c r="B25">
        <v>1</v>
      </c>
      <c r="C25" t="s">
        <v>154</v>
      </c>
      <c r="H25">
        <v>63170</v>
      </c>
    </row>
    <row r="26" spans="1:8" ht="15">
      <c r="A26">
        <v>96220</v>
      </c>
      <c r="B26">
        <v>1</v>
      </c>
      <c r="C26" t="s">
        <v>154</v>
      </c>
      <c r="H26">
        <v>71180</v>
      </c>
    </row>
    <row r="27" spans="1:8" ht="15">
      <c r="A27">
        <v>50250</v>
      </c>
      <c r="B27">
        <v>1</v>
      </c>
      <c r="C27" t="s">
        <v>155</v>
      </c>
      <c r="H27">
        <v>71240</v>
      </c>
    </row>
    <row r="28" spans="1:8" ht="15">
      <c r="A28">
        <v>50350</v>
      </c>
      <c r="B28">
        <v>1</v>
      </c>
      <c r="C28" t="s">
        <v>155</v>
      </c>
      <c r="H28">
        <v>71250</v>
      </c>
    </row>
    <row r="29" spans="1:8" ht="15">
      <c r="A29">
        <v>52180</v>
      </c>
      <c r="B29">
        <v>1</v>
      </c>
      <c r="C29" t="s">
        <v>155</v>
      </c>
      <c r="H29">
        <v>85120</v>
      </c>
    </row>
    <row r="30" spans="1:8" ht="15">
      <c r="A30">
        <v>55220</v>
      </c>
      <c r="B30">
        <v>1</v>
      </c>
      <c r="C30" t="s">
        <v>155</v>
      </c>
      <c r="H30">
        <v>85120</v>
      </c>
    </row>
    <row r="31" spans="1:8" ht="15">
      <c r="A31">
        <v>57180</v>
      </c>
      <c r="B31">
        <v>1</v>
      </c>
      <c r="C31" t="s">
        <v>155</v>
      </c>
      <c r="H31">
        <v>90130</v>
      </c>
    </row>
    <row r="32" spans="1:8" ht="15">
      <c r="A32">
        <v>57310</v>
      </c>
      <c r="B32">
        <v>1</v>
      </c>
      <c r="C32" t="s">
        <v>155</v>
      </c>
      <c r="H32">
        <v>90140</v>
      </c>
    </row>
    <row r="33" spans="1:8" ht="15">
      <c r="A33">
        <v>58120</v>
      </c>
      <c r="B33">
        <v>1</v>
      </c>
      <c r="C33" t="s">
        <v>155</v>
      </c>
      <c r="H33">
        <v>90150</v>
      </c>
    </row>
    <row r="34" spans="1:8" ht="15">
      <c r="A34">
        <v>58140</v>
      </c>
      <c r="B34">
        <v>1</v>
      </c>
      <c r="C34" t="s">
        <v>155</v>
      </c>
      <c r="H34">
        <v>90160</v>
      </c>
    </row>
    <row r="35" spans="1:8" ht="15">
      <c r="A35">
        <v>58150</v>
      </c>
      <c r="B35">
        <v>1</v>
      </c>
      <c r="C35" t="s">
        <v>155</v>
      </c>
      <c r="H35">
        <v>90210</v>
      </c>
    </row>
    <row r="36" spans="1:8" ht="15">
      <c r="A36">
        <v>63170</v>
      </c>
      <c r="B36">
        <v>1</v>
      </c>
      <c r="C36" t="s">
        <v>155</v>
      </c>
      <c r="H36" s="57">
        <v>58000</v>
      </c>
    </row>
    <row r="37" spans="1:8" ht="15">
      <c r="A37">
        <v>67260</v>
      </c>
      <c r="B37">
        <v>1</v>
      </c>
      <c r="C37" t="s">
        <v>155</v>
      </c>
      <c r="H37">
        <v>58140</v>
      </c>
    </row>
    <row r="38" spans="1:8" ht="15">
      <c r="A38">
        <v>71180</v>
      </c>
      <c r="B38">
        <v>1</v>
      </c>
      <c r="C38" t="s">
        <v>155</v>
      </c>
      <c r="H38">
        <v>58130</v>
      </c>
    </row>
    <row r="39" spans="1:8" ht="15">
      <c r="A39">
        <v>71240</v>
      </c>
      <c r="B39">
        <v>1</v>
      </c>
      <c r="C39" t="s">
        <v>155</v>
      </c>
      <c r="H39">
        <v>58110</v>
      </c>
    </row>
    <row r="40" spans="1:8" ht="15">
      <c r="A40">
        <v>82160</v>
      </c>
      <c r="B40">
        <v>1</v>
      </c>
      <c r="C40" t="s">
        <v>155</v>
      </c>
      <c r="H40">
        <v>58140</v>
      </c>
    </row>
    <row r="41" spans="1:8" ht="15">
      <c r="A41">
        <v>84280</v>
      </c>
      <c r="B41">
        <v>1</v>
      </c>
      <c r="C41" t="s">
        <v>155</v>
      </c>
      <c r="H41">
        <v>58110</v>
      </c>
    </row>
    <row r="42" spans="1:8" ht="15">
      <c r="A42">
        <v>84360</v>
      </c>
      <c r="B42">
        <v>1</v>
      </c>
      <c r="C42" t="s">
        <v>155</v>
      </c>
      <c r="H42">
        <v>58150</v>
      </c>
    </row>
    <row r="43" spans="1:8" ht="15">
      <c r="A43">
        <v>95110</v>
      </c>
      <c r="B43">
        <v>1</v>
      </c>
      <c r="C43" t="s">
        <v>155</v>
      </c>
      <c r="H43">
        <v>58120</v>
      </c>
    </row>
    <row r="44" spans="1:8" ht="15">
      <c r="A44">
        <v>96150</v>
      </c>
      <c r="B44">
        <v>1</v>
      </c>
      <c r="C44" t="s">
        <v>155</v>
      </c>
      <c r="H44" s="57">
        <v>95000</v>
      </c>
    </row>
    <row r="45" spans="1:8" ht="15">
      <c r="A45">
        <v>96160</v>
      </c>
      <c r="B45">
        <v>1</v>
      </c>
      <c r="C45" t="s">
        <v>155</v>
      </c>
      <c r="H45">
        <v>95120</v>
      </c>
    </row>
    <row r="46" spans="1:8" ht="15">
      <c r="A46">
        <v>96190</v>
      </c>
      <c r="B46">
        <v>1</v>
      </c>
      <c r="C46" t="s">
        <v>155</v>
      </c>
      <c r="H46">
        <v>95130</v>
      </c>
    </row>
    <row r="47" spans="1:8" ht="15">
      <c r="A47">
        <v>96210</v>
      </c>
      <c r="B47">
        <v>1</v>
      </c>
      <c r="C47" t="s">
        <v>155</v>
      </c>
      <c r="H47">
        <v>95140</v>
      </c>
    </row>
    <row r="48" ht="15">
      <c r="H48">
        <v>95150</v>
      </c>
    </row>
    <row r="49" ht="15">
      <c r="H49">
        <v>95160</v>
      </c>
    </row>
    <row r="50" ht="15">
      <c r="H50" s="57">
        <v>94000</v>
      </c>
    </row>
    <row r="51" ht="15">
      <c r="H51">
        <v>94110</v>
      </c>
    </row>
    <row r="52" ht="15">
      <c r="H52">
        <v>94120</v>
      </c>
    </row>
    <row r="53" ht="15">
      <c r="H53">
        <v>94130</v>
      </c>
    </row>
    <row r="54" ht="15">
      <c r="H54">
        <v>94140</v>
      </c>
    </row>
    <row r="55" ht="15">
      <c r="H55">
        <v>94150</v>
      </c>
    </row>
    <row r="56" ht="15">
      <c r="H56">
        <v>94160</v>
      </c>
    </row>
    <row r="57" ht="15">
      <c r="H57">
        <v>94170</v>
      </c>
    </row>
    <row r="58" ht="15">
      <c r="H58">
        <v>94180</v>
      </c>
    </row>
    <row r="59" ht="15">
      <c r="H59">
        <v>94190</v>
      </c>
    </row>
    <row r="60" ht="15">
      <c r="H60">
        <v>94200</v>
      </c>
    </row>
    <row r="61" ht="15">
      <c r="H61">
        <v>94210</v>
      </c>
    </row>
    <row r="62" ht="15">
      <c r="H62">
        <v>94220</v>
      </c>
    </row>
    <row r="63" ht="15">
      <c r="H63" s="57">
        <v>96000</v>
      </c>
    </row>
    <row r="64" ht="15">
      <c r="H64">
        <v>96110</v>
      </c>
    </row>
    <row r="65" ht="15">
      <c r="H65">
        <v>96120</v>
      </c>
    </row>
    <row r="66" ht="15">
      <c r="H66">
        <v>96130</v>
      </c>
    </row>
    <row r="67" ht="15">
      <c r="H67">
        <v>96140</v>
      </c>
    </row>
    <row r="68" ht="15">
      <c r="H68">
        <v>96150</v>
      </c>
    </row>
    <row r="69" ht="15">
      <c r="H69">
        <v>96160</v>
      </c>
    </row>
    <row r="70" ht="15">
      <c r="H70">
        <v>96170</v>
      </c>
    </row>
    <row r="71" ht="15">
      <c r="H71">
        <v>96180</v>
      </c>
    </row>
    <row r="72" ht="15">
      <c r="H72">
        <v>96190</v>
      </c>
    </row>
    <row r="73" ht="15">
      <c r="H73">
        <v>96200</v>
      </c>
    </row>
    <row r="74" ht="15">
      <c r="H74">
        <v>96210</v>
      </c>
    </row>
    <row r="75" ht="15">
      <c r="H75">
        <v>96220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11"/>
  <sheetViews>
    <sheetView workbookViewId="0" topLeftCell="A1">
      <selection activeCell="S2" sqref="S2"/>
    </sheetView>
  </sheetViews>
  <sheetFormatPr defaultColWidth="9.140625" defaultRowHeight="15"/>
  <cols>
    <col min="8" max="8" width="10.00390625" style="2" bestFit="1" customWidth="1"/>
    <col min="9" max="9" width="9.421875" style="2" bestFit="1" customWidth="1"/>
    <col min="10" max="10" width="8.421875" style="2" bestFit="1" customWidth="1"/>
    <col min="11" max="12" width="8.8515625" style="2" customWidth="1"/>
  </cols>
  <sheetData>
    <row r="1" spans="1:12" ht="15">
      <c r="A1" t="s">
        <v>17</v>
      </c>
      <c r="B1" t="s">
        <v>2</v>
      </c>
      <c r="C1" t="s">
        <v>3</v>
      </c>
      <c r="D1" t="s">
        <v>145</v>
      </c>
      <c r="E1" t="s">
        <v>146</v>
      </c>
      <c r="F1" t="s">
        <v>147</v>
      </c>
      <c r="G1" t="s">
        <v>148</v>
      </c>
      <c r="H1" s="2" t="s">
        <v>24</v>
      </c>
      <c r="I1" s="2" t="s">
        <v>149</v>
      </c>
      <c r="J1" s="2" t="s">
        <v>150</v>
      </c>
      <c r="K1" s="2" t="str">
        <f>F1</f>
        <v>MainCost</v>
      </c>
      <c r="L1" s="2" t="str">
        <f>G1</f>
        <v>S3Cost</v>
      </c>
    </row>
    <row r="2" spans="1:12" ht="15">
      <c r="A2">
        <v>1</v>
      </c>
      <c r="B2">
        <v>0</v>
      </c>
      <c r="C2">
        <v>1.5</v>
      </c>
      <c r="D2">
        <v>0</v>
      </c>
      <c r="E2">
        <v>2000</v>
      </c>
      <c r="F2">
        <v>35</v>
      </c>
      <c r="G2">
        <v>9999</v>
      </c>
      <c r="H2" s="2">
        <f>IF(Calnote!$E$2&lt;=C2,1,0)</f>
        <v>0</v>
      </c>
      <c r="I2" s="2">
        <f>IF(Calnote!$J$2&lt;=E2,1,0)</f>
        <v>1</v>
      </c>
      <c r="J2" s="2">
        <f>IF(COUNTIFS($H$2:H2,1,$I$2:I2,1)=1,1,0)</f>
        <v>0</v>
      </c>
      <c r="K2" s="2">
        <f aca="true" t="shared" si="0" ref="K2:L9">F2</f>
        <v>35</v>
      </c>
      <c r="L2" s="2">
        <f t="shared" si="0"/>
        <v>9999</v>
      </c>
    </row>
    <row r="3" spans="1:12" ht="15">
      <c r="A3">
        <v>2</v>
      </c>
      <c r="B3">
        <v>0</v>
      </c>
      <c r="C3">
        <v>2.5</v>
      </c>
      <c r="D3">
        <v>0</v>
      </c>
      <c r="E3">
        <v>3000</v>
      </c>
      <c r="F3">
        <v>50</v>
      </c>
      <c r="G3">
        <v>9999</v>
      </c>
      <c r="H3" s="2">
        <f>IF(Calnote!$E$2&lt;=C3,1,0)</f>
        <v>0</v>
      </c>
      <c r="I3" s="2">
        <f>IF(Calnote!$J$2&lt;=E3,1,0)</f>
        <v>1</v>
      </c>
      <c r="J3" s="2">
        <f>IF(COUNTIFS($H$2:H3,1,$I$2:I3,1)=1,1,0)</f>
        <v>0</v>
      </c>
      <c r="K3" s="2">
        <f t="shared" si="0"/>
        <v>50</v>
      </c>
      <c r="L3" s="2">
        <f t="shared" si="0"/>
        <v>9999</v>
      </c>
    </row>
    <row r="4" spans="1:12" ht="15">
      <c r="A4">
        <v>3</v>
      </c>
      <c r="B4">
        <v>0</v>
      </c>
      <c r="C4">
        <v>5</v>
      </c>
      <c r="D4">
        <v>0</v>
      </c>
      <c r="E4">
        <v>7500</v>
      </c>
      <c r="F4">
        <v>60</v>
      </c>
      <c r="G4">
        <v>9999</v>
      </c>
      <c r="H4" s="2">
        <f>IF(Calnote!$E$2&lt;=C4,1,0)</f>
        <v>1</v>
      </c>
      <c r="I4" s="2">
        <f>IF(Calnote!$J$2&lt;=E4,1,0)</f>
        <v>1</v>
      </c>
      <c r="J4" s="2">
        <f>IF(COUNTIFS($H$2:H4,1,$I$2:I4,1)=1,1,0)</f>
        <v>1</v>
      </c>
      <c r="K4" s="2">
        <f t="shared" si="0"/>
        <v>60</v>
      </c>
      <c r="L4" s="2">
        <f t="shared" si="0"/>
        <v>9999</v>
      </c>
    </row>
    <row r="5" spans="1:12" ht="15">
      <c r="A5">
        <v>4</v>
      </c>
      <c r="B5">
        <v>0</v>
      </c>
      <c r="C5">
        <v>7.5</v>
      </c>
      <c r="D5">
        <v>0</v>
      </c>
      <c r="E5">
        <v>15000</v>
      </c>
      <c r="F5">
        <v>85</v>
      </c>
      <c r="G5">
        <v>9999</v>
      </c>
      <c r="H5" s="2">
        <f>IF(Calnote!$E$2&lt;=C5,1,0)</f>
        <v>1</v>
      </c>
      <c r="I5" s="2">
        <f>IF(Calnote!$J$2&lt;=E5,1,0)</f>
        <v>1</v>
      </c>
      <c r="J5" s="2">
        <f>IF(COUNTIFS($H$2:H5,1,$I$2:I5,1)=1,1,0)</f>
        <v>0</v>
      </c>
      <c r="K5" s="2">
        <f t="shared" si="0"/>
        <v>85</v>
      </c>
      <c r="L5" s="2">
        <f t="shared" si="0"/>
        <v>9999</v>
      </c>
    </row>
    <row r="6" spans="1:12" ht="15">
      <c r="A6">
        <v>5</v>
      </c>
      <c r="B6">
        <v>0</v>
      </c>
      <c r="C6">
        <v>10</v>
      </c>
      <c r="D6">
        <v>0</v>
      </c>
      <c r="E6">
        <v>30000</v>
      </c>
      <c r="F6">
        <v>110</v>
      </c>
      <c r="G6">
        <v>9999</v>
      </c>
      <c r="H6" s="2">
        <f>IF(Calnote!$E$2&lt;=C6,1,0)</f>
        <v>1</v>
      </c>
      <c r="I6" s="2">
        <f>IF(Calnote!$J$2&lt;=E6,1,0)</f>
        <v>1</v>
      </c>
      <c r="J6" s="2">
        <f>IF(COUNTIFS($H$2:H6,1,$I$2:I6,1)=1,1,0)</f>
        <v>0</v>
      </c>
      <c r="K6" s="2">
        <f t="shared" si="0"/>
        <v>110</v>
      </c>
      <c r="L6" s="2">
        <f t="shared" si="0"/>
        <v>9999</v>
      </c>
    </row>
    <row r="7" spans="1:12" ht="15">
      <c r="A7">
        <v>6</v>
      </c>
      <c r="B7">
        <v>0</v>
      </c>
      <c r="C7">
        <v>15</v>
      </c>
      <c r="D7">
        <v>0</v>
      </c>
      <c r="E7">
        <v>40000</v>
      </c>
      <c r="F7">
        <v>130</v>
      </c>
      <c r="G7">
        <v>9999</v>
      </c>
      <c r="H7" s="2">
        <f>IF(Calnote!$E$2&lt;=C7,1,0)</f>
        <v>1</v>
      </c>
      <c r="I7" s="2">
        <f>IF(Calnote!$J$2&lt;=E7,1,0)</f>
        <v>1</v>
      </c>
      <c r="J7" s="2">
        <f>IF(COUNTIFS($H$2:H7,1,$I$2:I7,1)=1,1,0)</f>
        <v>0</v>
      </c>
      <c r="K7" s="2">
        <f t="shared" si="0"/>
        <v>130</v>
      </c>
      <c r="L7" s="2">
        <f t="shared" si="0"/>
        <v>9999</v>
      </c>
    </row>
    <row r="8" spans="1:12" ht="15">
      <c r="A8">
        <v>7</v>
      </c>
      <c r="B8">
        <v>0</v>
      </c>
      <c r="C8">
        <v>20</v>
      </c>
      <c r="D8">
        <v>0</v>
      </c>
      <c r="E8">
        <v>50000</v>
      </c>
      <c r="F8">
        <v>150</v>
      </c>
      <c r="G8">
        <v>9999</v>
      </c>
      <c r="H8" s="2">
        <f>IF(Calnote!$E$2&lt;=C8,1,0)</f>
        <v>1</v>
      </c>
      <c r="I8" s="2">
        <f>IF(Calnote!$J$2&lt;=E8,1,0)</f>
        <v>1</v>
      </c>
      <c r="J8" s="2">
        <f>IF(COUNTIFS($H$2:H8,1,$I$2:I8,1)=1,1,0)</f>
        <v>0</v>
      </c>
      <c r="K8" s="2">
        <f t="shared" si="0"/>
        <v>150</v>
      </c>
      <c r="L8" s="2">
        <f t="shared" si="0"/>
        <v>9999</v>
      </c>
    </row>
    <row r="9" spans="1:12" ht="15">
      <c r="A9">
        <v>8</v>
      </c>
      <c r="B9">
        <v>0</v>
      </c>
      <c r="C9">
        <v>25</v>
      </c>
      <c r="D9">
        <v>0</v>
      </c>
      <c r="E9">
        <v>85000</v>
      </c>
      <c r="F9">
        <v>250</v>
      </c>
      <c r="G9">
        <v>9999</v>
      </c>
      <c r="H9" s="2">
        <f>IF(Calnote!$E$2&lt;=C9,1,0)</f>
        <v>1</v>
      </c>
      <c r="I9" s="2">
        <f>IF(Calnote!$J$2&lt;=E9,1,0)</f>
        <v>1</v>
      </c>
      <c r="J9" s="2">
        <f>IF(COUNTIFS($H$2:H9,1,$I$2:I9,1)=1,1,0)</f>
        <v>0</v>
      </c>
      <c r="K9" s="2">
        <f t="shared" si="0"/>
        <v>250</v>
      </c>
      <c r="L9" s="2">
        <f t="shared" si="0"/>
        <v>9999</v>
      </c>
    </row>
    <row r="10" spans="1:12" ht="15">
      <c r="A10">
        <v>9</v>
      </c>
      <c r="B10">
        <v>0</v>
      </c>
      <c r="C10">
        <v>35</v>
      </c>
      <c r="D10">
        <v>0</v>
      </c>
      <c r="E10">
        <v>120000</v>
      </c>
      <c r="F10">
        <v>300</v>
      </c>
      <c r="G10">
        <v>9999</v>
      </c>
      <c r="H10" s="2">
        <f>IF(Calnote!$E$2&lt;=C10,1,0)</f>
        <v>1</v>
      </c>
      <c r="I10" s="2">
        <f>IF(Calnote!$J$2&lt;=E10,1,0)</f>
        <v>1</v>
      </c>
      <c r="J10" s="2">
        <f>IF(COUNTIFS($H$2:H10,1,$I$2:I10,1)=1,1,0)</f>
        <v>0</v>
      </c>
      <c r="K10" s="2">
        <f aca="true" t="shared" si="1" ref="K10:K11">F10</f>
        <v>300</v>
      </c>
      <c r="L10" s="2">
        <f aca="true" t="shared" si="2" ref="L10:L11">G10</f>
        <v>9999</v>
      </c>
    </row>
    <row r="11" spans="1:12" ht="15">
      <c r="A11">
        <v>10</v>
      </c>
      <c r="B11">
        <v>0</v>
      </c>
      <c r="C11">
        <v>45</v>
      </c>
      <c r="D11">
        <v>0</v>
      </c>
      <c r="E11">
        <v>160000</v>
      </c>
      <c r="F11">
        <v>350</v>
      </c>
      <c r="G11">
        <v>9999</v>
      </c>
      <c r="H11" s="2">
        <f>IF(Calnote!$E$2&lt;=C11,1,0)</f>
        <v>1</v>
      </c>
      <c r="I11" s="2">
        <f>IF(Calnote!$J$2&lt;=E11,1,0)</f>
        <v>1</v>
      </c>
      <c r="J11" s="2">
        <f>IF(COUNTIFS($H$2:H11,1,$I$2:I11,1)=1,1,0)</f>
        <v>0</v>
      </c>
      <c r="K11" s="2">
        <f t="shared" si="1"/>
        <v>350</v>
      </c>
      <c r="L11" s="2">
        <f t="shared" si="2"/>
        <v>9999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79"/>
  <sheetViews>
    <sheetView workbookViewId="0" topLeftCell="A1">
      <selection activeCell="S2" sqref="S2"/>
    </sheetView>
  </sheetViews>
  <sheetFormatPr defaultColWidth="9.140625" defaultRowHeight="15"/>
  <cols>
    <col min="3" max="3" width="15.28125" style="0" bestFit="1" customWidth="1"/>
    <col min="4" max="4" width="9.57421875" style="0" bestFit="1" customWidth="1"/>
    <col min="5" max="5" width="8.421875" style="0" bestFit="1" customWidth="1"/>
  </cols>
  <sheetData>
    <row r="1" ht="15">
      <c r="F1" t="s">
        <v>196</v>
      </c>
    </row>
    <row r="2" spans="1:7" ht="15">
      <c r="A2" t="s">
        <v>43</v>
      </c>
      <c r="C2" t="s">
        <v>138</v>
      </c>
      <c r="D2" t="s">
        <v>139</v>
      </c>
      <c r="E2" t="s">
        <v>140</v>
      </c>
      <c r="F2" s="60" t="s">
        <v>164</v>
      </c>
      <c r="G2" t="s">
        <v>165</v>
      </c>
    </row>
    <row r="3" spans="1:12" ht="15">
      <c r="A3" t="s">
        <v>15</v>
      </c>
      <c r="C3" t="s">
        <v>63</v>
      </c>
      <c r="D3">
        <v>2</v>
      </c>
      <c r="E3">
        <v>1</v>
      </c>
      <c r="F3" s="59">
        <v>2</v>
      </c>
      <c r="G3" t="e">
        <v>#N/A</v>
      </c>
      <c r="I3">
        <v>3</v>
      </c>
      <c r="J3">
        <f>H3+I3</f>
        <v>3</v>
      </c>
      <c r="K3">
        <f>IF(J3=0,2,0)</f>
        <v>0</v>
      </c>
      <c r="L3">
        <f>J3+K3</f>
        <v>3</v>
      </c>
    </row>
    <row r="4" spans="3:12" ht="15">
      <c r="C4" t="s">
        <v>73</v>
      </c>
      <c r="D4">
        <v>2</v>
      </c>
      <c r="E4">
        <v>1</v>
      </c>
      <c r="F4" s="59">
        <v>2</v>
      </c>
      <c r="G4" t="e">
        <v>#N/A</v>
      </c>
      <c r="I4">
        <v>3</v>
      </c>
      <c r="J4">
        <f>H4+I4</f>
        <v>3</v>
      </c>
      <c r="K4">
        <f aca="true" t="shared" si="0" ref="K4:K67">IF(J4=0,2,0)</f>
        <v>0</v>
      </c>
      <c r="L4">
        <f aca="true" t="shared" si="1" ref="L4:L67">J4+K4</f>
        <v>3</v>
      </c>
    </row>
    <row r="5" spans="3:12" ht="15">
      <c r="C5" t="s">
        <v>96</v>
      </c>
      <c r="D5">
        <v>2</v>
      </c>
      <c r="E5">
        <v>1</v>
      </c>
      <c r="F5" s="59">
        <v>2</v>
      </c>
      <c r="G5" t="e">
        <v>#N/A</v>
      </c>
      <c r="J5">
        <f aca="true" t="shared" si="2" ref="J5:J68">H5+I5</f>
        <v>0</v>
      </c>
      <c r="K5">
        <f t="shared" si="0"/>
        <v>2</v>
      </c>
      <c r="L5">
        <f t="shared" si="1"/>
        <v>2</v>
      </c>
    </row>
    <row r="6" spans="3:12" ht="15">
      <c r="C6" t="s">
        <v>70</v>
      </c>
      <c r="D6">
        <v>2</v>
      </c>
      <c r="E6">
        <v>1</v>
      </c>
      <c r="F6" s="59">
        <v>2</v>
      </c>
      <c r="G6" t="s">
        <v>70</v>
      </c>
      <c r="H6">
        <v>1</v>
      </c>
      <c r="J6">
        <f t="shared" si="2"/>
        <v>1</v>
      </c>
      <c r="K6">
        <f t="shared" si="0"/>
        <v>0</v>
      </c>
      <c r="L6">
        <f t="shared" si="1"/>
        <v>1</v>
      </c>
    </row>
    <row r="7" spans="3:12" ht="15">
      <c r="C7" t="s">
        <v>75</v>
      </c>
      <c r="D7">
        <v>2</v>
      </c>
      <c r="E7">
        <v>1</v>
      </c>
      <c r="F7" s="59">
        <v>2</v>
      </c>
      <c r="G7" t="e">
        <v>#N/A</v>
      </c>
      <c r="J7">
        <f t="shared" si="2"/>
        <v>0</v>
      </c>
      <c r="K7">
        <f t="shared" si="0"/>
        <v>2</v>
      </c>
      <c r="L7">
        <f t="shared" si="1"/>
        <v>2</v>
      </c>
    </row>
    <row r="8" spans="3:12" ht="15">
      <c r="C8" t="s">
        <v>92</v>
      </c>
      <c r="D8">
        <v>2</v>
      </c>
      <c r="E8">
        <v>1</v>
      </c>
      <c r="F8" s="59">
        <v>2</v>
      </c>
      <c r="G8" t="e">
        <v>#N/A</v>
      </c>
      <c r="J8">
        <f t="shared" si="2"/>
        <v>0</v>
      </c>
      <c r="K8">
        <f t="shared" si="0"/>
        <v>2</v>
      </c>
      <c r="L8">
        <f t="shared" si="1"/>
        <v>2</v>
      </c>
    </row>
    <row r="9" spans="3:12" ht="15">
      <c r="C9" t="s">
        <v>69</v>
      </c>
      <c r="D9">
        <v>2</v>
      </c>
      <c r="E9">
        <v>1</v>
      </c>
      <c r="F9" s="59">
        <v>2</v>
      </c>
      <c r="G9" t="e">
        <v>#N/A</v>
      </c>
      <c r="J9">
        <f t="shared" si="2"/>
        <v>0</v>
      </c>
      <c r="K9">
        <f t="shared" si="0"/>
        <v>2</v>
      </c>
      <c r="L9">
        <f t="shared" si="1"/>
        <v>2</v>
      </c>
    </row>
    <row r="10" spans="3:12" ht="15">
      <c r="C10" t="s">
        <v>106</v>
      </c>
      <c r="D10">
        <v>2</v>
      </c>
      <c r="E10">
        <v>1</v>
      </c>
      <c r="F10" s="59">
        <v>2</v>
      </c>
      <c r="G10" t="e">
        <v>#N/A</v>
      </c>
      <c r="J10">
        <f t="shared" si="2"/>
        <v>0</v>
      </c>
      <c r="K10">
        <f t="shared" si="0"/>
        <v>2</v>
      </c>
      <c r="L10">
        <f t="shared" si="1"/>
        <v>2</v>
      </c>
    </row>
    <row r="11" spans="3:12" ht="15">
      <c r="C11" t="s">
        <v>156</v>
      </c>
      <c r="D11">
        <v>1</v>
      </c>
      <c r="E11">
        <v>1</v>
      </c>
      <c r="F11" s="59">
        <v>2</v>
      </c>
      <c r="G11" t="s">
        <v>156</v>
      </c>
      <c r="H11">
        <v>1</v>
      </c>
      <c r="J11">
        <f t="shared" si="2"/>
        <v>1</v>
      </c>
      <c r="K11">
        <f t="shared" si="0"/>
        <v>0</v>
      </c>
      <c r="L11">
        <f t="shared" si="1"/>
        <v>1</v>
      </c>
    </row>
    <row r="12" spans="3:12" ht="15">
      <c r="C12" t="s">
        <v>64</v>
      </c>
      <c r="D12">
        <v>2</v>
      </c>
      <c r="E12">
        <v>1</v>
      </c>
      <c r="F12" s="59">
        <v>2</v>
      </c>
      <c r="G12" t="e">
        <v>#N/A</v>
      </c>
      <c r="J12">
        <f t="shared" si="2"/>
        <v>0</v>
      </c>
      <c r="K12">
        <f t="shared" si="0"/>
        <v>2</v>
      </c>
      <c r="L12">
        <f t="shared" si="1"/>
        <v>2</v>
      </c>
    </row>
    <row r="13" spans="3:12" ht="15">
      <c r="C13" t="s">
        <v>89</v>
      </c>
      <c r="D13">
        <v>2</v>
      </c>
      <c r="E13">
        <v>1</v>
      </c>
      <c r="F13" s="59">
        <v>2</v>
      </c>
      <c r="G13" t="e">
        <v>#N/A</v>
      </c>
      <c r="J13">
        <f t="shared" si="2"/>
        <v>0</v>
      </c>
      <c r="K13">
        <f t="shared" si="0"/>
        <v>2</v>
      </c>
      <c r="L13">
        <f t="shared" si="1"/>
        <v>2</v>
      </c>
    </row>
    <row r="14" spans="3:12" ht="15">
      <c r="C14" t="s">
        <v>83</v>
      </c>
      <c r="D14">
        <v>2</v>
      </c>
      <c r="E14">
        <v>1</v>
      </c>
      <c r="F14" s="59">
        <v>2</v>
      </c>
      <c r="G14" t="s">
        <v>83</v>
      </c>
      <c r="H14">
        <v>1</v>
      </c>
      <c r="J14">
        <f t="shared" si="2"/>
        <v>1</v>
      </c>
      <c r="K14">
        <f t="shared" si="0"/>
        <v>0</v>
      </c>
      <c r="L14">
        <f t="shared" si="1"/>
        <v>1</v>
      </c>
    </row>
    <row r="15" spans="3:12" ht="15">
      <c r="C15" t="s">
        <v>76</v>
      </c>
      <c r="D15">
        <v>2</v>
      </c>
      <c r="E15">
        <v>1</v>
      </c>
      <c r="F15" s="59">
        <v>2</v>
      </c>
      <c r="G15" t="e">
        <v>#N/A</v>
      </c>
      <c r="J15">
        <f t="shared" si="2"/>
        <v>0</v>
      </c>
      <c r="K15">
        <f t="shared" si="0"/>
        <v>2</v>
      </c>
      <c r="L15">
        <f t="shared" si="1"/>
        <v>2</v>
      </c>
    </row>
    <row r="16" spans="3:12" ht="15">
      <c r="C16" t="s">
        <v>94</v>
      </c>
      <c r="D16">
        <v>2</v>
      </c>
      <c r="E16">
        <v>1</v>
      </c>
      <c r="F16" s="59">
        <v>2</v>
      </c>
      <c r="G16" t="e">
        <v>#N/A</v>
      </c>
      <c r="J16">
        <f t="shared" si="2"/>
        <v>0</v>
      </c>
      <c r="K16">
        <f t="shared" si="0"/>
        <v>2</v>
      </c>
      <c r="L16">
        <f t="shared" si="1"/>
        <v>2</v>
      </c>
    </row>
    <row r="17" spans="3:12" ht="15">
      <c r="C17" t="s">
        <v>101</v>
      </c>
      <c r="D17">
        <v>2</v>
      </c>
      <c r="E17">
        <v>1</v>
      </c>
      <c r="F17" s="59">
        <v>2</v>
      </c>
      <c r="G17" t="e">
        <v>#N/A</v>
      </c>
      <c r="J17">
        <f t="shared" si="2"/>
        <v>0</v>
      </c>
      <c r="K17">
        <f t="shared" si="0"/>
        <v>2</v>
      </c>
      <c r="L17">
        <f t="shared" si="1"/>
        <v>2</v>
      </c>
    </row>
    <row r="18" spans="3:12" ht="15">
      <c r="C18" t="s">
        <v>111</v>
      </c>
      <c r="D18">
        <v>2</v>
      </c>
      <c r="E18">
        <v>1</v>
      </c>
      <c r="F18" s="59">
        <v>2</v>
      </c>
      <c r="G18" t="e">
        <v>#N/A</v>
      </c>
      <c r="J18">
        <f t="shared" si="2"/>
        <v>0</v>
      </c>
      <c r="K18">
        <f t="shared" si="0"/>
        <v>2</v>
      </c>
      <c r="L18">
        <f t="shared" si="1"/>
        <v>2</v>
      </c>
    </row>
    <row r="19" spans="3:12" ht="15">
      <c r="C19" t="s">
        <v>126</v>
      </c>
      <c r="D19">
        <v>2</v>
      </c>
      <c r="E19">
        <v>1</v>
      </c>
      <c r="F19" s="59">
        <v>2</v>
      </c>
      <c r="G19" t="s">
        <v>126</v>
      </c>
      <c r="H19">
        <v>1</v>
      </c>
      <c r="J19">
        <f t="shared" si="2"/>
        <v>1</v>
      </c>
      <c r="K19">
        <f t="shared" si="0"/>
        <v>0</v>
      </c>
      <c r="L19">
        <f t="shared" si="1"/>
        <v>1</v>
      </c>
    </row>
    <row r="20" spans="3:12" ht="15">
      <c r="C20" t="s">
        <v>68</v>
      </c>
      <c r="D20">
        <v>2</v>
      </c>
      <c r="E20">
        <v>1</v>
      </c>
      <c r="F20" s="59">
        <v>2</v>
      </c>
      <c r="G20" t="e">
        <v>#N/A</v>
      </c>
      <c r="J20">
        <f t="shared" si="2"/>
        <v>0</v>
      </c>
      <c r="K20">
        <f t="shared" si="0"/>
        <v>2</v>
      </c>
      <c r="L20">
        <f t="shared" si="1"/>
        <v>2</v>
      </c>
    </row>
    <row r="21" spans="3:12" ht="15">
      <c r="C21" t="s">
        <v>98</v>
      </c>
      <c r="D21">
        <v>2</v>
      </c>
      <c r="E21">
        <v>1</v>
      </c>
      <c r="F21" s="59">
        <v>2</v>
      </c>
      <c r="G21" t="e">
        <v>#N/A</v>
      </c>
      <c r="J21">
        <f t="shared" si="2"/>
        <v>0</v>
      </c>
      <c r="K21">
        <f t="shared" si="0"/>
        <v>2</v>
      </c>
      <c r="L21">
        <f t="shared" si="1"/>
        <v>2</v>
      </c>
    </row>
    <row r="22" spans="3:12" ht="15">
      <c r="C22" t="s">
        <v>104</v>
      </c>
      <c r="D22">
        <v>2</v>
      </c>
      <c r="E22">
        <v>1</v>
      </c>
      <c r="F22" s="59">
        <v>2</v>
      </c>
      <c r="G22" t="e">
        <v>#N/A</v>
      </c>
      <c r="J22">
        <f t="shared" si="2"/>
        <v>0</v>
      </c>
      <c r="K22">
        <f t="shared" si="0"/>
        <v>2</v>
      </c>
      <c r="L22">
        <f t="shared" si="1"/>
        <v>2</v>
      </c>
    </row>
    <row r="23" spans="3:12" ht="15">
      <c r="C23" t="s">
        <v>123</v>
      </c>
      <c r="D23">
        <v>2</v>
      </c>
      <c r="E23">
        <v>1</v>
      </c>
      <c r="F23" s="59">
        <v>2</v>
      </c>
      <c r="G23" t="e">
        <v>#N/A</v>
      </c>
      <c r="I23">
        <v>3</v>
      </c>
      <c r="J23">
        <f t="shared" si="2"/>
        <v>3</v>
      </c>
      <c r="K23">
        <f t="shared" si="0"/>
        <v>0</v>
      </c>
      <c r="L23">
        <f t="shared" si="1"/>
        <v>3</v>
      </c>
    </row>
    <row r="24" spans="3:12" ht="15">
      <c r="C24" t="s">
        <v>65</v>
      </c>
      <c r="D24">
        <v>2</v>
      </c>
      <c r="E24">
        <v>1</v>
      </c>
      <c r="F24" s="59">
        <v>2</v>
      </c>
      <c r="G24" t="e">
        <v>#N/A</v>
      </c>
      <c r="I24">
        <v>3</v>
      </c>
      <c r="J24">
        <f t="shared" si="2"/>
        <v>3</v>
      </c>
      <c r="K24">
        <f t="shared" si="0"/>
        <v>0</v>
      </c>
      <c r="L24">
        <f t="shared" si="1"/>
        <v>3</v>
      </c>
    </row>
    <row r="25" spans="3:12" ht="15">
      <c r="C25" t="s">
        <v>128</v>
      </c>
      <c r="D25">
        <v>2</v>
      </c>
      <c r="E25">
        <v>1</v>
      </c>
      <c r="F25" s="59">
        <v>2</v>
      </c>
      <c r="G25" t="s">
        <v>128</v>
      </c>
      <c r="H25">
        <v>1</v>
      </c>
      <c r="J25">
        <f t="shared" si="2"/>
        <v>1</v>
      </c>
      <c r="K25">
        <f t="shared" si="0"/>
        <v>0</v>
      </c>
      <c r="L25">
        <f t="shared" si="1"/>
        <v>1</v>
      </c>
    </row>
    <row r="26" spans="3:12" ht="15">
      <c r="C26" t="s">
        <v>127</v>
      </c>
      <c r="D26">
        <v>2</v>
      </c>
      <c r="E26">
        <v>1</v>
      </c>
      <c r="F26" s="59">
        <v>2</v>
      </c>
      <c r="G26" t="s">
        <v>127</v>
      </c>
      <c r="H26">
        <v>1</v>
      </c>
      <c r="J26">
        <f t="shared" si="2"/>
        <v>1</v>
      </c>
      <c r="K26">
        <f t="shared" si="0"/>
        <v>0</v>
      </c>
      <c r="L26">
        <f t="shared" si="1"/>
        <v>1</v>
      </c>
    </row>
    <row r="27" spans="3:12" ht="15">
      <c r="C27" t="s">
        <v>99</v>
      </c>
      <c r="D27">
        <v>2</v>
      </c>
      <c r="E27">
        <v>1</v>
      </c>
      <c r="F27" s="59">
        <v>2</v>
      </c>
      <c r="G27" t="e">
        <v>#N/A</v>
      </c>
      <c r="J27">
        <f t="shared" si="2"/>
        <v>0</v>
      </c>
      <c r="K27">
        <f t="shared" si="0"/>
        <v>2</v>
      </c>
      <c r="L27">
        <f t="shared" si="1"/>
        <v>2</v>
      </c>
    </row>
    <row r="28" spans="3:12" ht="15">
      <c r="C28" t="s">
        <v>62</v>
      </c>
      <c r="D28">
        <v>2</v>
      </c>
      <c r="E28">
        <v>1</v>
      </c>
      <c r="F28" s="59">
        <v>2</v>
      </c>
      <c r="G28" t="e">
        <v>#N/A</v>
      </c>
      <c r="J28">
        <f t="shared" si="2"/>
        <v>0</v>
      </c>
      <c r="K28">
        <f t="shared" si="0"/>
        <v>2</v>
      </c>
      <c r="L28">
        <f t="shared" si="1"/>
        <v>2</v>
      </c>
    </row>
    <row r="29" spans="3:12" ht="15">
      <c r="C29" t="s">
        <v>79</v>
      </c>
      <c r="D29">
        <v>2</v>
      </c>
      <c r="E29">
        <v>1</v>
      </c>
      <c r="F29" s="59">
        <v>2</v>
      </c>
      <c r="G29" t="e">
        <v>#N/A</v>
      </c>
      <c r="J29">
        <f t="shared" si="2"/>
        <v>0</v>
      </c>
      <c r="K29">
        <f t="shared" si="0"/>
        <v>2</v>
      </c>
      <c r="L29">
        <f t="shared" si="1"/>
        <v>2</v>
      </c>
    </row>
    <row r="30" spans="3:12" ht="15">
      <c r="C30" t="s">
        <v>81</v>
      </c>
      <c r="D30">
        <v>2</v>
      </c>
      <c r="E30">
        <v>1</v>
      </c>
      <c r="F30" s="59">
        <v>2</v>
      </c>
      <c r="G30" t="s">
        <v>81</v>
      </c>
      <c r="H30">
        <v>1</v>
      </c>
      <c r="J30">
        <f t="shared" si="2"/>
        <v>1</v>
      </c>
      <c r="K30">
        <f t="shared" si="0"/>
        <v>0</v>
      </c>
      <c r="L30">
        <f t="shared" si="1"/>
        <v>1</v>
      </c>
    </row>
    <row r="31" spans="3:12" ht="15">
      <c r="C31" t="s">
        <v>135</v>
      </c>
      <c r="D31">
        <v>1</v>
      </c>
      <c r="E31">
        <v>1</v>
      </c>
      <c r="F31" s="59">
        <v>2</v>
      </c>
      <c r="G31" t="s">
        <v>135</v>
      </c>
      <c r="H31">
        <v>1</v>
      </c>
      <c r="J31">
        <f t="shared" si="2"/>
        <v>1</v>
      </c>
      <c r="K31">
        <f t="shared" si="0"/>
        <v>0</v>
      </c>
      <c r="L31">
        <f t="shared" si="1"/>
        <v>1</v>
      </c>
    </row>
    <row r="32" spans="3:12" ht="15">
      <c r="C32" t="s">
        <v>110</v>
      </c>
      <c r="D32">
        <v>2</v>
      </c>
      <c r="E32">
        <v>2</v>
      </c>
      <c r="F32" s="59">
        <v>2</v>
      </c>
      <c r="G32" t="e">
        <v>#N/A</v>
      </c>
      <c r="I32">
        <v>3</v>
      </c>
      <c r="J32">
        <f t="shared" si="2"/>
        <v>3</v>
      </c>
      <c r="K32">
        <f t="shared" si="0"/>
        <v>0</v>
      </c>
      <c r="L32">
        <f t="shared" si="1"/>
        <v>3</v>
      </c>
    </row>
    <row r="33" spans="3:12" ht="15">
      <c r="C33" t="s">
        <v>74</v>
      </c>
      <c r="D33">
        <v>2</v>
      </c>
      <c r="E33">
        <v>1</v>
      </c>
      <c r="F33" s="59">
        <v>2</v>
      </c>
      <c r="G33" t="e">
        <v>#N/A</v>
      </c>
      <c r="J33">
        <f t="shared" si="2"/>
        <v>0</v>
      </c>
      <c r="K33">
        <f t="shared" si="0"/>
        <v>2</v>
      </c>
      <c r="L33">
        <f t="shared" si="1"/>
        <v>2</v>
      </c>
    </row>
    <row r="34" spans="3:12" ht="15">
      <c r="C34" t="s">
        <v>113</v>
      </c>
      <c r="D34">
        <v>2</v>
      </c>
      <c r="E34">
        <v>1</v>
      </c>
      <c r="F34" s="59">
        <v>2</v>
      </c>
      <c r="G34" t="e">
        <v>#N/A</v>
      </c>
      <c r="J34">
        <f t="shared" si="2"/>
        <v>0</v>
      </c>
      <c r="K34">
        <f t="shared" si="0"/>
        <v>2</v>
      </c>
      <c r="L34">
        <f t="shared" si="1"/>
        <v>2</v>
      </c>
    </row>
    <row r="35" spans="3:12" ht="15">
      <c r="C35" t="s">
        <v>78</v>
      </c>
      <c r="D35">
        <v>2</v>
      </c>
      <c r="E35">
        <v>1</v>
      </c>
      <c r="F35" s="59">
        <v>2</v>
      </c>
      <c r="G35" t="e">
        <v>#N/A</v>
      </c>
      <c r="J35">
        <f t="shared" si="2"/>
        <v>0</v>
      </c>
      <c r="K35">
        <f t="shared" si="0"/>
        <v>2</v>
      </c>
      <c r="L35">
        <f t="shared" si="1"/>
        <v>2</v>
      </c>
    </row>
    <row r="36" spans="3:12" ht="15">
      <c r="C36" t="s">
        <v>130</v>
      </c>
      <c r="D36">
        <v>1</v>
      </c>
      <c r="E36">
        <v>1</v>
      </c>
      <c r="F36" s="59">
        <v>2</v>
      </c>
      <c r="G36" t="s">
        <v>130</v>
      </c>
      <c r="H36">
        <v>1</v>
      </c>
      <c r="J36">
        <f t="shared" si="2"/>
        <v>1</v>
      </c>
      <c r="K36">
        <f t="shared" si="0"/>
        <v>0</v>
      </c>
      <c r="L36">
        <f t="shared" si="1"/>
        <v>1</v>
      </c>
    </row>
    <row r="37" spans="3:12" ht="15">
      <c r="C37" t="s">
        <v>93</v>
      </c>
      <c r="D37">
        <v>2</v>
      </c>
      <c r="E37">
        <v>1</v>
      </c>
      <c r="F37" s="59">
        <v>2</v>
      </c>
      <c r="G37" t="e">
        <v>#N/A</v>
      </c>
      <c r="J37">
        <f t="shared" si="2"/>
        <v>0</v>
      </c>
      <c r="K37">
        <f t="shared" si="0"/>
        <v>2</v>
      </c>
      <c r="L37">
        <f t="shared" si="1"/>
        <v>2</v>
      </c>
    </row>
    <row r="38" spans="3:12" ht="15">
      <c r="C38" t="s">
        <v>105</v>
      </c>
      <c r="D38">
        <v>2</v>
      </c>
      <c r="E38">
        <v>1</v>
      </c>
      <c r="F38" s="59">
        <v>2</v>
      </c>
      <c r="G38" t="e">
        <v>#N/A</v>
      </c>
      <c r="J38">
        <f t="shared" si="2"/>
        <v>0</v>
      </c>
      <c r="K38">
        <f t="shared" si="0"/>
        <v>2</v>
      </c>
      <c r="L38">
        <f t="shared" si="1"/>
        <v>2</v>
      </c>
    </row>
    <row r="39" spans="3:12" ht="15">
      <c r="C39" t="s">
        <v>129</v>
      </c>
      <c r="D39">
        <v>2</v>
      </c>
      <c r="E39">
        <v>2</v>
      </c>
      <c r="F39" s="59">
        <v>2</v>
      </c>
      <c r="G39" t="e">
        <v>#N/A</v>
      </c>
      <c r="I39">
        <v>3</v>
      </c>
      <c r="J39">
        <f t="shared" si="2"/>
        <v>3</v>
      </c>
      <c r="K39">
        <f t="shared" si="0"/>
        <v>0</v>
      </c>
      <c r="L39">
        <f t="shared" si="1"/>
        <v>3</v>
      </c>
    </row>
    <row r="40" spans="3:12" ht="15">
      <c r="C40" t="s">
        <v>124</v>
      </c>
      <c r="D40">
        <v>2</v>
      </c>
      <c r="E40">
        <v>1</v>
      </c>
      <c r="F40" s="59">
        <v>2</v>
      </c>
      <c r="G40" t="s">
        <v>124</v>
      </c>
      <c r="H40">
        <v>1</v>
      </c>
      <c r="J40">
        <f t="shared" si="2"/>
        <v>1</v>
      </c>
      <c r="K40">
        <f t="shared" si="0"/>
        <v>0</v>
      </c>
      <c r="L40">
        <f t="shared" si="1"/>
        <v>1</v>
      </c>
    </row>
    <row r="41" spans="3:12" ht="15">
      <c r="C41" t="s">
        <v>95</v>
      </c>
      <c r="D41">
        <v>2</v>
      </c>
      <c r="E41">
        <v>1</v>
      </c>
      <c r="F41" s="59">
        <v>2</v>
      </c>
      <c r="G41" t="e">
        <v>#N/A</v>
      </c>
      <c r="J41">
        <f t="shared" si="2"/>
        <v>0</v>
      </c>
      <c r="K41">
        <f t="shared" si="0"/>
        <v>2</v>
      </c>
      <c r="L41">
        <f t="shared" si="1"/>
        <v>2</v>
      </c>
    </row>
    <row r="42" spans="3:12" ht="15">
      <c r="C42" t="s">
        <v>114</v>
      </c>
      <c r="D42">
        <v>2</v>
      </c>
      <c r="E42">
        <v>1</v>
      </c>
      <c r="F42" s="59">
        <v>2</v>
      </c>
      <c r="G42" t="e">
        <v>#N/A</v>
      </c>
      <c r="J42">
        <f t="shared" si="2"/>
        <v>0</v>
      </c>
      <c r="K42">
        <f t="shared" si="0"/>
        <v>2</v>
      </c>
      <c r="L42">
        <f t="shared" si="1"/>
        <v>2</v>
      </c>
    </row>
    <row r="43" spans="3:12" ht="15">
      <c r="C43" t="s">
        <v>119</v>
      </c>
      <c r="D43">
        <v>2</v>
      </c>
      <c r="E43">
        <v>1</v>
      </c>
      <c r="F43" s="59">
        <v>2</v>
      </c>
      <c r="G43" t="e">
        <v>#N/A</v>
      </c>
      <c r="J43">
        <f t="shared" si="2"/>
        <v>0</v>
      </c>
      <c r="K43">
        <f t="shared" si="0"/>
        <v>2</v>
      </c>
      <c r="L43">
        <f t="shared" si="1"/>
        <v>2</v>
      </c>
    </row>
    <row r="44" spans="3:12" ht="15">
      <c r="C44" t="s">
        <v>107</v>
      </c>
      <c r="D44">
        <v>2</v>
      </c>
      <c r="E44">
        <v>1</v>
      </c>
      <c r="F44" s="59">
        <v>2</v>
      </c>
      <c r="G44" t="s">
        <v>107</v>
      </c>
      <c r="H44">
        <v>1</v>
      </c>
      <c r="J44">
        <f t="shared" si="2"/>
        <v>1</v>
      </c>
      <c r="K44">
        <f t="shared" si="0"/>
        <v>0</v>
      </c>
      <c r="L44">
        <f t="shared" si="1"/>
        <v>1</v>
      </c>
    </row>
    <row r="45" spans="3:12" ht="15">
      <c r="C45" t="s">
        <v>77</v>
      </c>
      <c r="D45">
        <v>2</v>
      </c>
      <c r="E45">
        <v>1</v>
      </c>
      <c r="F45" s="59">
        <v>2</v>
      </c>
      <c r="G45" t="s">
        <v>77</v>
      </c>
      <c r="H45">
        <v>1</v>
      </c>
      <c r="J45">
        <f t="shared" si="2"/>
        <v>1</v>
      </c>
      <c r="K45">
        <f t="shared" si="0"/>
        <v>0</v>
      </c>
      <c r="L45">
        <f t="shared" si="1"/>
        <v>1</v>
      </c>
    </row>
    <row r="46" spans="3:12" ht="15">
      <c r="C46" t="s">
        <v>136</v>
      </c>
      <c r="D46">
        <v>2</v>
      </c>
      <c r="E46">
        <v>1</v>
      </c>
      <c r="F46" s="59">
        <v>2</v>
      </c>
      <c r="G46" t="e">
        <v>#N/A</v>
      </c>
      <c r="J46">
        <f t="shared" si="2"/>
        <v>0</v>
      </c>
      <c r="K46">
        <f t="shared" si="0"/>
        <v>2</v>
      </c>
      <c r="L46">
        <f t="shared" si="1"/>
        <v>2</v>
      </c>
    </row>
    <row r="47" spans="3:12" ht="15">
      <c r="C47" t="s">
        <v>102</v>
      </c>
      <c r="D47">
        <v>2</v>
      </c>
      <c r="E47">
        <v>1</v>
      </c>
      <c r="F47" s="59">
        <v>2</v>
      </c>
      <c r="G47" t="e">
        <v>#N/A</v>
      </c>
      <c r="J47">
        <f t="shared" si="2"/>
        <v>0</v>
      </c>
      <c r="K47">
        <f t="shared" si="0"/>
        <v>2</v>
      </c>
      <c r="L47">
        <f t="shared" si="1"/>
        <v>2</v>
      </c>
    </row>
    <row r="48" spans="3:12" ht="15">
      <c r="C48" t="s">
        <v>112</v>
      </c>
      <c r="D48">
        <v>2</v>
      </c>
      <c r="E48">
        <v>1</v>
      </c>
      <c r="F48" s="59">
        <v>2</v>
      </c>
      <c r="G48" t="e">
        <v>#N/A</v>
      </c>
      <c r="J48">
        <f t="shared" si="2"/>
        <v>0</v>
      </c>
      <c r="K48">
        <f t="shared" si="0"/>
        <v>2</v>
      </c>
      <c r="L48">
        <f t="shared" si="1"/>
        <v>2</v>
      </c>
    </row>
    <row r="49" spans="3:12" ht="15">
      <c r="C49" t="s">
        <v>115</v>
      </c>
      <c r="D49">
        <v>2</v>
      </c>
      <c r="E49">
        <v>1</v>
      </c>
      <c r="F49" s="59">
        <v>2</v>
      </c>
      <c r="G49" t="e">
        <v>#N/A</v>
      </c>
      <c r="J49">
        <f t="shared" si="2"/>
        <v>0</v>
      </c>
      <c r="K49">
        <f t="shared" si="0"/>
        <v>2</v>
      </c>
      <c r="L49">
        <f t="shared" si="1"/>
        <v>2</v>
      </c>
    </row>
    <row r="50" spans="3:12" ht="15">
      <c r="C50" t="s">
        <v>108</v>
      </c>
      <c r="D50">
        <v>2</v>
      </c>
      <c r="E50">
        <v>2</v>
      </c>
      <c r="F50" s="59">
        <v>2</v>
      </c>
      <c r="G50" t="e">
        <v>#N/A</v>
      </c>
      <c r="I50">
        <v>3</v>
      </c>
      <c r="J50">
        <f t="shared" si="2"/>
        <v>3</v>
      </c>
      <c r="K50">
        <f t="shared" si="0"/>
        <v>0</v>
      </c>
      <c r="L50">
        <f t="shared" si="1"/>
        <v>3</v>
      </c>
    </row>
    <row r="51" spans="3:12" ht="15">
      <c r="C51" t="s">
        <v>84</v>
      </c>
      <c r="D51">
        <v>2</v>
      </c>
      <c r="E51">
        <v>1</v>
      </c>
      <c r="F51" s="59">
        <v>2</v>
      </c>
      <c r="G51" t="e">
        <v>#N/A</v>
      </c>
      <c r="J51">
        <f t="shared" si="2"/>
        <v>0</v>
      </c>
      <c r="K51">
        <f t="shared" si="0"/>
        <v>2</v>
      </c>
      <c r="L51">
        <f t="shared" si="1"/>
        <v>2</v>
      </c>
    </row>
    <row r="52" spans="3:12" ht="15">
      <c r="C52" t="s">
        <v>120</v>
      </c>
      <c r="D52">
        <v>2</v>
      </c>
      <c r="E52">
        <v>1</v>
      </c>
      <c r="F52" s="59">
        <v>2</v>
      </c>
      <c r="G52" t="e">
        <v>#N/A</v>
      </c>
      <c r="J52">
        <f t="shared" si="2"/>
        <v>0</v>
      </c>
      <c r="K52">
        <f t="shared" si="0"/>
        <v>2</v>
      </c>
      <c r="L52">
        <f t="shared" si="1"/>
        <v>2</v>
      </c>
    </row>
    <row r="53" spans="3:12" ht="15">
      <c r="C53" t="s">
        <v>118</v>
      </c>
      <c r="D53">
        <v>2</v>
      </c>
      <c r="E53">
        <v>1</v>
      </c>
      <c r="F53" s="59">
        <v>2</v>
      </c>
      <c r="G53" t="e">
        <v>#N/A</v>
      </c>
      <c r="J53">
        <f t="shared" si="2"/>
        <v>0</v>
      </c>
      <c r="K53">
        <f t="shared" si="0"/>
        <v>2</v>
      </c>
      <c r="L53">
        <f t="shared" si="1"/>
        <v>2</v>
      </c>
    </row>
    <row r="54" spans="3:12" ht="15">
      <c r="C54" t="s">
        <v>103</v>
      </c>
      <c r="D54">
        <v>2</v>
      </c>
      <c r="E54">
        <v>1</v>
      </c>
      <c r="F54" s="59">
        <v>2</v>
      </c>
      <c r="G54" t="e">
        <v>#N/A</v>
      </c>
      <c r="J54">
        <f t="shared" si="2"/>
        <v>0</v>
      </c>
      <c r="K54">
        <f t="shared" si="0"/>
        <v>2</v>
      </c>
      <c r="L54">
        <f t="shared" si="1"/>
        <v>2</v>
      </c>
    </row>
    <row r="55" spans="3:12" ht="15">
      <c r="C55" t="s">
        <v>97</v>
      </c>
      <c r="D55">
        <v>2</v>
      </c>
      <c r="E55">
        <v>1</v>
      </c>
      <c r="F55" s="59">
        <v>2</v>
      </c>
      <c r="G55" t="s">
        <v>97</v>
      </c>
      <c r="H55">
        <v>1</v>
      </c>
      <c r="J55">
        <f t="shared" si="2"/>
        <v>1</v>
      </c>
      <c r="K55">
        <f t="shared" si="0"/>
        <v>0</v>
      </c>
      <c r="L55">
        <f t="shared" si="1"/>
        <v>1</v>
      </c>
    </row>
    <row r="56" spans="3:12" ht="15">
      <c r="C56" t="s">
        <v>71</v>
      </c>
      <c r="D56">
        <v>2</v>
      </c>
      <c r="E56">
        <v>1</v>
      </c>
      <c r="F56" s="59">
        <v>2</v>
      </c>
      <c r="G56" t="e">
        <v>#N/A</v>
      </c>
      <c r="J56">
        <f t="shared" si="2"/>
        <v>0</v>
      </c>
      <c r="K56">
        <f t="shared" si="0"/>
        <v>2</v>
      </c>
      <c r="L56">
        <f t="shared" si="1"/>
        <v>2</v>
      </c>
    </row>
    <row r="57" spans="3:12" ht="15">
      <c r="C57" t="s">
        <v>109</v>
      </c>
      <c r="D57">
        <v>2</v>
      </c>
      <c r="E57">
        <v>1</v>
      </c>
      <c r="F57" s="59">
        <v>2</v>
      </c>
      <c r="G57" t="e">
        <v>#N/A</v>
      </c>
      <c r="J57">
        <f t="shared" si="2"/>
        <v>0</v>
      </c>
      <c r="K57">
        <f t="shared" si="0"/>
        <v>2</v>
      </c>
      <c r="L57">
        <f t="shared" si="1"/>
        <v>2</v>
      </c>
    </row>
    <row r="58" spans="3:12" ht="15">
      <c r="C58" t="s">
        <v>82</v>
      </c>
      <c r="D58">
        <v>2</v>
      </c>
      <c r="E58">
        <v>1</v>
      </c>
      <c r="F58" s="59">
        <v>2</v>
      </c>
      <c r="G58" t="e">
        <v>#N/A</v>
      </c>
      <c r="J58">
        <f t="shared" si="2"/>
        <v>0</v>
      </c>
      <c r="K58">
        <f t="shared" si="0"/>
        <v>2</v>
      </c>
      <c r="L58">
        <f t="shared" si="1"/>
        <v>2</v>
      </c>
    </row>
    <row r="59" spans="3:12" ht="15">
      <c r="C59" t="s">
        <v>80</v>
      </c>
      <c r="D59">
        <v>2</v>
      </c>
      <c r="E59">
        <v>1</v>
      </c>
      <c r="F59" s="59">
        <v>2</v>
      </c>
      <c r="G59" t="e">
        <v>#N/A</v>
      </c>
      <c r="J59">
        <f t="shared" si="2"/>
        <v>0</v>
      </c>
      <c r="K59">
        <f t="shared" si="0"/>
        <v>2</v>
      </c>
      <c r="L59">
        <f t="shared" si="1"/>
        <v>2</v>
      </c>
    </row>
    <row r="60" spans="3:12" ht="15">
      <c r="C60" t="s">
        <v>87</v>
      </c>
      <c r="D60">
        <v>2</v>
      </c>
      <c r="E60">
        <v>1</v>
      </c>
      <c r="F60" s="59">
        <v>2</v>
      </c>
      <c r="G60" t="e">
        <v>#N/A</v>
      </c>
      <c r="J60">
        <f t="shared" si="2"/>
        <v>0</v>
      </c>
      <c r="K60">
        <f t="shared" si="0"/>
        <v>2</v>
      </c>
      <c r="L60">
        <f t="shared" si="1"/>
        <v>2</v>
      </c>
    </row>
    <row r="61" spans="3:12" ht="15">
      <c r="C61" t="s">
        <v>125</v>
      </c>
      <c r="D61">
        <v>2</v>
      </c>
      <c r="E61">
        <v>1</v>
      </c>
      <c r="F61" s="59">
        <v>2</v>
      </c>
      <c r="G61" t="e">
        <v>#N/A</v>
      </c>
      <c r="J61">
        <f t="shared" si="2"/>
        <v>0</v>
      </c>
      <c r="K61">
        <f t="shared" si="0"/>
        <v>2</v>
      </c>
      <c r="L61">
        <f t="shared" si="1"/>
        <v>2</v>
      </c>
    </row>
    <row r="62" spans="3:12" ht="15">
      <c r="C62" t="s">
        <v>131</v>
      </c>
      <c r="D62">
        <v>1</v>
      </c>
      <c r="E62">
        <v>1</v>
      </c>
      <c r="F62" s="59">
        <v>2</v>
      </c>
      <c r="G62" t="s">
        <v>131</v>
      </c>
      <c r="H62">
        <v>1</v>
      </c>
      <c r="J62">
        <f t="shared" si="2"/>
        <v>1</v>
      </c>
      <c r="K62">
        <f t="shared" si="0"/>
        <v>0</v>
      </c>
      <c r="L62">
        <f t="shared" si="1"/>
        <v>1</v>
      </c>
    </row>
    <row r="63" spans="3:12" ht="15">
      <c r="C63" t="s">
        <v>137</v>
      </c>
      <c r="D63">
        <v>2</v>
      </c>
      <c r="E63">
        <v>1</v>
      </c>
      <c r="F63" s="59">
        <v>2</v>
      </c>
      <c r="G63" t="s">
        <v>137</v>
      </c>
      <c r="H63">
        <v>1</v>
      </c>
      <c r="J63">
        <f t="shared" si="2"/>
        <v>1</v>
      </c>
      <c r="K63">
        <f t="shared" si="0"/>
        <v>0</v>
      </c>
      <c r="L63">
        <f t="shared" si="1"/>
        <v>1</v>
      </c>
    </row>
    <row r="64" spans="3:12" ht="15">
      <c r="C64" t="s">
        <v>133</v>
      </c>
      <c r="D64">
        <v>2</v>
      </c>
      <c r="E64">
        <v>1</v>
      </c>
      <c r="F64" s="59">
        <v>2</v>
      </c>
      <c r="G64" t="s">
        <v>133</v>
      </c>
      <c r="H64">
        <v>1</v>
      </c>
      <c r="J64">
        <f t="shared" si="2"/>
        <v>1</v>
      </c>
      <c r="K64">
        <f t="shared" si="0"/>
        <v>0</v>
      </c>
      <c r="L64">
        <f t="shared" si="1"/>
        <v>1</v>
      </c>
    </row>
    <row r="65" spans="3:12" ht="15">
      <c r="C65" t="s">
        <v>88</v>
      </c>
      <c r="D65">
        <v>2</v>
      </c>
      <c r="E65">
        <v>1</v>
      </c>
      <c r="F65" s="59">
        <v>2</v>
      </c>
      <c r="G65" t="e">
        <v>#N/A</v>
      </c>
      <c r="J65">
        <f t="shared" si="2"/>
        <v>0</v>
      </c>
      <c r="K65">
        <f t="shared" si="0"/>
        <v>2</v>
      </c>
      <c r="L65">
        <f t="shared" si="1"/>
        <v>2</v>
      </c>
    </row>
    <row r="66" spans="3:12" ht="15">
      <c r="C66" t="s">
        <v>117</v>
      </c>
      <c r="D66">
        <v>2</v>
      </c>
      <c r="E66">
        <v>1</v>
      </c>
      <c r="F66" s="59">
        <v>2</v>
      </c>
      <c r="G66" t="s">
        <v>117</v>
      </c>
      <c r="H66">
        <v>1</v>
      </c>
      <c r="J66">
        <f t="shared" si="2"/>
        <v>1</v>
      </c>
      <c r="K66">
        <f t="shared" si="0"/>
        <v>0</v>
      </c>
      <c r="L66">
        <f t="shared" si="1"/>
        <v>1</v>
      </c>
    </row>
    <row r="67" spans="3:12" ht="15">
      <c r="C67" t="s">
        <v>134</v>
      </c>
      <c r="D67">
        <v>2</v>
      </c>
      <c r="E67">
        <v>1</v>
      </c>
      <c r="F67" s="59">
        <v>2</v>
      </c>
      <c r="G67" t="s">
        <v>134</v>
      </c>
      <c r="H67">
        <v>1</v>
      </c>
      <c r="J67">
        <f t="shared" si="2"/>
        <v>1</v>
      </c>
      <c r="K67">
        <f t="shared" si="0"/>
        <v>0</v>
      </c>
      <c r="L67">
        <f t="shared" si="1"/>
        <v>1</v>
      </c>
    </row>
    <row r="68" spans="3:12" ht="15">
      <c r="C68" t="s">
        <v>91</v>
      </c>
      <c r="D68">
        <v>2</v>
      </c>
      <c r="E68">
        <v>1</v>
      </c>
      <c r="F68" s="59">
        <v>2</v>
      </c>
      <c r="G68" t="s">
        <v>91</v>
      </c>
      <c r="H68">
        <v>1</v>
      </c>
      <c r="J68">
        <f t="shared" si="2"/>
        <v>1</v>
      </c>
      <c r="K68">
        <f aca="true" t="shared" si="3" ref="K68:K79">IF(J68=0,2,0)</f>
        <v>0</v>
      </c>
      <c r="L68">
        <f aca="true" t="shared" si="4" ref="L68:L79">J68+K68</f>
        <v>1</v>
      </c>
    </row>
    <row r="69" spans="3:12" ht="15">
      <c r="C69" t="s">
        <v>100</v>
      </c>
      <c r="D69">
        <v>2</v>
      </c>
      <c r="E69">
        <v>1</v>
      </c>
      <c r="F69" s="59">
        <v>2</v>
      </c>
      <c r="G69" t="s">
        <v>100</v>
      </c>
      <c r="H69">
        <v>1</v>
      </c>
      <c r="J69">
        <f aca="true" t="shared" si="5" ref="J69:J79">H69+I69</f>
        <v>1</v>
      </c>
      <c r="K69">
        <f t="shared" si="3"/>
        <v>0</v>
      </c>
      <c r="L69">
        <f t="shared" si="4"/>
        <v>1</v>
      </c>
    </row>
    <row r="70" spans="3:12" ht="15">
      <c r="C70" t="s">
        <v>67</v>
      </c>
      <c r="D70">
        <v>2</v>
      </c>
      <c r="E70">
        <v>1</v>
      </c>
      <c r="F70" s="59">
        <v>2</v>
      </c>
      <c r="G70" t="e">
        <v>#N/A</v>
      </c>
      <c r="J70">
        <f t="shared" si="5"/>
        <v>0</v>
      </c>
      <c r="K70">
        <f t="shared" si="3"/>
        <v>2</v>
      </c>
      <c r="L70">
        <f t="shared" si="4"/>
        <v>2</v>
      </c>
    </row>
    <row r="71" spans="3:12" ht="15">
      <c r="C71" t="s">
        <v>85</v>
      </c>
      <c r="D71">
        <v>2</v>
      </c>
      <c r="E71">
        <v>1</v>
      </c>
      <c r="F71" s="59">
        <v>2</v>
      </c>
      <c r="G71" t="e">
        <v>#N/A</v>
      </c>
      <c r="J71">
        <f t="shared" si="5"/>
        <v>0</v>
      </c>
      <c r="K71">
        <f t="shared" si="3"/>
        <v>2</v>
      </c>
      <c r="L71">
        <f t="shared" si="4"/>
        <v>2</v>
      </c>
    </row>
    <row r="72" spans="3:12" ht="15">
      <c r="C72" t="s">
        <v>122</v>
      </c>
      <c r="D72">
        <v>2</v>
      </c>
      <c r="E72">
        <v>1</v>
      </c>
      <c r="F72" s="59">
        <v>2</v>
      </c>
      <c r="G72" t="e">
        <v>#N/A</v>
      </c>
      <c r="J72">
        <f t="shared" si="5"/>
        <v>0</v>
      </c>
      <c r="K72">
        <f t="shared" si="3"/>
        <v>2</v>
      </c>
      <c r="L72">
        <f t="shared" si="4"/>
        <v>2</v>
      </c>
    </row>
    <row r="73" spans="3:12" ht="15">
      <c r="C73" t="s">
        <v>116</v>
      </c>
      <c r="D73">
        <v>2</v>
      </c>
      <c r="E73">
        <v>1</v>
      </c>
      <c r="F73" s="59">
        <v>2</v>
      </c>
      <c r="G73" t="e">
        <v>#N/A</v>
      </c>
      <c r="J73">
        <f t="shared" si="5"/>
        <v>0</v>
      </c>
      <c r="K73">
        <f t="shared" si="3"/>
        <v>2</v>
      </c>
      <c r="L73">
        <f t="shared" si="4"/>
        <v>2</v>
      </c>
    </row>
    <row r="74" spans="3:12" ht="15">
      <c r="C74" t="s">
        <v>132</v>
      </c>
      <c r="D74">
        <v>2</v>
      </c>
      <c r="E74">
        <v>1</v>
      </c>
      <c r="F74" s="59">
        <v>2</v>
      </c>
      <c r="G74" t="s">
        <v>132</v>
      </c>
      <c r="H74">
        <v>1</v>
      </c>
      <c r="J74">
        <f t="shared" si="5"/>
        <v>1</v>
      </c>
      <c r="K74">
        <f t="shared" si="3"/>
        <v>0</v>
      </c>
      <c r="L74">
        <f t="shared" si="4"/>
        <v>1</v>
      </c>
    </row>
    <row r="75" spans="3:12" ht="15">
      <c r="C75" t="s">
        <v>121</v>
      </c>
      <c r="D75">
        <v>2</v>
      </c>
      <c r="E75">
        <v>1</v>
      </c>
      <c r="F75" s="59">
        <v>2</v>
      </c>
      <c r="G75" t="e">
        <v>#N/A</v>
      </c>
      <c r="J75">
        <f t="shared" si="5"/>
        <v>0</v>
      </c>
      <c r="K75">
        <f t="shared" si="3"/>
        <v>2</v>
      </c>
      <c r="L75">
        <f t="shared" si="4"/>
        <v>2</v>
      </c>
    </row>
    <row r="76" spans="3:12" ht="15">
      <c r="C76" t="s">
        <v>72</v>
      </c>
      <c r="D76">
        <v>2</v>
      </c>
      <c r="E76">
        <v>1</v>
      </c>
      <c r="F76" s="59">
        <v>2</v>
      </c>
      <c r="G76" t="e">
        <v>#N/A</v>
      </c>
      <c r="J76">
        <f t="shared" si="5"/>
        <v>0</v>
      </c>
      <c r="K76">
        <f t="shared" si="3"/>
        <v>2</v>
      </c>
      <c r="L76">
        <f t="shared" si="4"/>
        <v>2</v>
      </c>
    </row>
    <row r="77" spans="3:12" ht="15">
      <c r="C77" t="s">
        <v>86</v>
      </c>
      <c r="D77">
        <v>2</v>
      </c>
      <c r="E77">
        <v>1</v>
      </c>
      <c r="F77" s="59">
        <v>2</v>
      </c>
      <c r="G77" t="e">
        <v>#N/A</v>
      </c>
      <c r="J77">
        <f t="shared" si="5"/>
        <v>0</v>
      </c>
      <c r="K77">
        <f t="shared" si="3"/>
        <v>2</v>
      </c>
      <c r="L77">
        <f t="shared" si="4"/>
        <v>2</v>
      </c>
    </row>
    <row r="78" spans="3:12" ht="15">
      <c r="C78" t="s">
        <v>90</v>
      </c>
      <c r="D78">
        <v>2</v>
      </c>
      <c r="E78">
        <v>1</v>
      </c>
      <c r="F78" s="59">
        <v>2</v>
      </c>
      <c r="G78" t="s">
        <v>90</v>
      </c>
      <c r="H78">
        <v>1</v>
      </c>
      <c r="J78">
        <f t="shared" si="5"/>
        <v>1</v>
      </c>
      <c r="K78">
        <f t="shared" si="3"/>
        <v>0</v>
      </c>
      <c r="L78">
        <f t="shared" si="4"/>
        <v>1</v>
      </c>
    </row>
    <row r="79" spans="3:12" ht="15">
      <c r="C79" t="s">
        <v>66</v>
      </c>
      <c r="D79">
        <v>2</v>
      </c>
      <c r="E79">
        <v>1</v>
      </c>
      <c r="F79" s="59">
        <v>2</v>
      </c>
      <c r="G79" t="e">
        <v>#N/A</v>
      </c>
      <c r="J79">
        <f t="shared" si="5"/>
        <v>0</v>
      </c>
      <c r="K79">
        <f t="shared" si="3"/>
        <v>2</v>
      </c>
      <c r="L79">
        <f t="shared" si="4"/>
        <v>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DF67-5810-487E-93A9-592B1931C624}">
  <sheetPr>
    <tabColor rgb="FFFF0000"/>
  </sheetPr>
  <dimension ref="A1:N11"/>
  <sheetViews>
    <sheetView workbookViewId="0" topLeftCell="A1">
      <selection activeCell="S2" sqref="S2"/>
    </sheetView>
  </sheetViews>
  <sheetFormatPr defaultColWidth="9.140625" defaultRowHeight="15"/>
  <sheetData>
    <row r="1" spans="1:14" ht="15">
      <c r="A1" t="s">
        <v>17</v>
      </c>
      <c r="B1" t="s">
        <v>2</v>
      </c>
      <c r="C1" t="s">
        <v>3</v>
      </c>
      <c r="D1" t="s">
        <v>4</v>
      </c>
      <c r="E1" t="s">
        <v>5</v>
      </c>
      <c r="F1" t="s">
        <v>168</v>
      </c>
      <c r="G1" t="s">
        <v>169</v>
      </c>
      <c r="H1" t="s">
        <v>170</v>
      </c>
      <c r="I1" s="2" t="s">
        <v>24</v>
      </c>
      <c r="J1" s="2" t="s">
        <v>25</v>
      </c>
      <c r="K1" s="2" t="s">
        <v>167</v>
      </c>
      <c r="L1" s="2" t="str">
        <f>F1</f>
        <v>ScgIn</v>
      </c>
      <c r="M1" s="2" t="str">
        <f>G1</f>
        <v>ScgOut</v>
      </c>
      <c r="N1" s="2" t="str">
        <f>H1</f>
        <v>ScgExcept</v>
      </c>
    </row>
    <row r="2" spans="1:14" ht="15">
      <c r="A2">
        <v>1</v>
      </c>
      <c r="B2">
        <v>0</v>
      </c>
      <c r="C2">
        <v>25</v>
      </c>
      <c r="D2">
        <v>0</v>
      </c>
      <c r="E2">
        <v>40</v>
      </c>
      <c r="F2">
        <v>40.01</v>
      </c>
      <c r="G2">
        <v>50.01</v>
      </c>
      <c r="H2">
        <v>9999</v>
      </c>
      <c r="I2" s="2">
        <f>IF(Calnote!$E$2&lt;=C2,1,0)</f>
        <v>1</v>
      </c>
      <c r="J2" s="2">
        <f>IF(Calnote!$H$2&lt;=E2,1,0)</f>
        <v>1</v>
      </c>
      <c r="K2" s="2">
        <f>IF(COUNTIFS($I$2:I2,1,$J$2:J2,1)=1,1,0)</f>
        <v>1</v>
      </c>
      <c r="L2" s="2">
        <f aca="true" t="shared" si="0" ref="L2:L8">F2</f>
        <v>40.01</v>
      </c>
      <c r="M2" s="2">
        <f aca="true" t="shared" si="1" ref="M2:M8">G2</f>
        <v>50.01</v>
      </c>
      <c r="N2" s="2">
        <f>M2+50</f>
        <v>100.00999999999999</v>
      </c>
    </row>
    <row r="3" spans="1:14" ht="15">
      <c r="A3">
        <v>2</v>
      </c>
      <c r="B3">
        <v>0</v>
      </c>
      <c r="C3">
        <v>25</v>
      </c>
      <c r="D3">
        <v>0</v>
      </c>
      <c r="E3">
        <v>50</v>
      </c>
      <c r="F3">
        <v>55.01</v>
      </c>
      <c r="G3">
        <v>70.01</v>
      </c>
      <c r="H3">
        <v>9999</v>
      </c>
      <c r="I3" s="2">
        <f>IF(Calnote!$E$2&lt;=C3,1,0)</f>
        <v>1</v>
      </c>
      <c r="J3" s="2">
        <f>IF(Calnote!$H$2&lt;=E3,1,0)</f>
        <v>1</v>
      </c>
      <c r="K3" s="2">
        <f>IF(COUNTIFS($I$2:I3,1,$J$2:J3,1)=1,1,0)</f>
        <v>0</v>
      </c>
      <c r="L3" s="2">
        <f t="shared" si="0"/>
        <v>55.01</v>
      </c>
      <c r="M3" s="2">
        <f t="shared" si="1"/>
        <v>70.01</v>
      </c>
      <c r="N3" s="2">
        <f aca="true" t="shared" si="2" ref="N3:N11">M3+50</f>
        <v>120.01</v>
      </c>
    </row>
    <row r="4" spans="1:14" ht="15">
      <c r="A4">
        <v>3</v>
      </c>
      <c r="B4">
        <v>0</v>
      </c>
      <c r="C4">
        <v>25</v>
      </c>
      <c r="D4">
        <v>0</v>
      </c>
      <c r="E4">
        <v>60</v>
      </c>
      <c r="F4">
        <v>70.01</v>
      </c>
      <c r="G4">
        <v>85.01</v>
      </c>
      <c r="H4">
        <v>9999</v>
      </c>
      <c r="I4" s="2">
        <f>IF(Calnote!$E$2&lt;=C4,1,0)</f>
        <v>1</v>
      </c>
      <c r="J4" s="2">
        <f>IF(Calnote!$H$2&lt;=E4,1,0)</f>
        <v>1</v>
      </c>
      <c r="K4" s="2">
        <f>IF(COUNTIFS($I$2:I4,1,$J$2:J4,1)=1,1,0)</f>
        <v>0</v>
      </c>
      <c r="L4" s="2">
        <f t="shared" si="0"/>
        <v>70.01</v>
      </c>
      <c r="M4" s="2">
        <f t="shared" si="1"/>
        <v>85.01</v>
      </c>
      <c r="N4" s="2">
        <f t="shared" si="2"/>
        <v>135.01</v>
      </c>
    </row>
    <row r="5" spans="1:14" ht="15">
      <c r="A5">
        <v>4</v>
      </c>
      <c r="B5">
        <v>0</v>
      </c>
      <c r="C5">
        <v>25</v>
      </c>
      <c r="D5">
        <v>0</v>
      </c>
      <c r="E5">
        <v>80</v>
      </c>
      <c r="F5">
        <v>90.01</v>
      </c>
      <c r="G5">
        <v>105.01</v>
      </c>
      <c r="H5">
        <v>9999</v>
      </c>
      <c r="I5" s="2">
        <f>IF(Calnote!$E$2&lt;=C5,1,0)</f>
        <v>1</v>
      </c>
      <c r="J5" s="2">
        <f>IF(Calnote!$H$2&lt;=E5,1,0)</f>
        <v>1</v>
      </c>
      <c r="K5" s="2">
        <f>IF(COUNTIFS($I$2:I5,1,$J$2:J5,1)=1,1,0)</f>
        <v>0</v>
      </c>
      <c r="L5" s="2">
        <f t="shared" si="0"/>
        <v>90.01</v>
      </c>
      <c r="M5" s="2">
        <f t="shared" si="1"/>
        <v>105.01</v>
      </c>
      <c r="N5" s="2">
        <f t="shared" si="2"/>
        <v>155.01</v>
      </c>
    </row>
    <row r="6" spans="1:14" ht="15">
      <c r="A6">
        <v>5</v>
      </c>
      <c r="B6">
        <v>0</v>
      </c>
      <c r="C6">
        <v>25</v>
      </c>
      <c r="D6">
        <v>0</v>
      </c>
      <c r="E6">
        <v>100</v>
      </c>
      <c r="F6">
        <v>130.01</v>
      </c>
      <c r="G6">
        <v>145.01</v>
      </c>
      <c r="H6">
        <v>9999</v>
      </c>
      <c r="I6" s="2">
        <f>IF(Calnote!$E$2&lt;=C6,1,0)</f>
        <v>1</v>
      </c>
      <c r="J6" s="2">
        <f>IF(Calnote!$H$2&lt;=E6,1,0)</f>
        <v>1</v>
      </c>
      <c r="K6" s="2">
        <f>IF(COUNTIFS($I$2:I6,1,$J$2:J6,1)=1,1,0)</f>
        <v>0</v>
      </c>
      <c r="L6" s="2">
        <f t="shared" si="0"/>
        <v>130.01</v>
      </c>
      <c r="M6" s="2">
        <f t="shared" si="1"/>
        <v>145.01</v>
      </c>
      <c r="N6" s="2">
        <f t="shared" si="2"/>
        <v>195.01</v>
      </c>
    </row>
    <row r="7" spans="1:14" ht="15">
      <c r="A7">
        <v>6</v>
      </c>
      <c r="B7">
        <v>0</v>
      </c>
      <c r="C7">
        <v>25</v>
      </c>
      <c r="D7">
        <v>0</v>
      </c>
      <c r="E7">
        <v>120</v>
      </c>
      <c r="F7">
        <v>180.01</v>
      </c>
      <c r="G7">
        <v>210.01</v>
      </c>
      <c r="H7">
        <v>9999</v>
      </c>
      <c r="I7" s="2">
        <f>IF(Calnote!$E$2&lt;=C7,1,0)</f>
        <v>1</v>
      </c>
      <c r="J7" s="2">
        <f>IF(Calnote!$H$2&lt;=E7,1,0)</f>
        <v>1</v>
      </c>
      <c r="K7" s="2">
        <f>IF(COUNTIFS($I$2:I7,1,$J$2:J7,1)=1,1,0)</f>
        <v>0</v>
      </c>
      <c r="L7" s="2">
        <f t="shared" si="0"/>
        <v>180.01</v>
      </c>
      <c r="M7" s="2">
        <f t="shared" si="1"/>
        <v>210.01</v>
      </c>
      <c r="N7" s="2">
        <f t="shared" si="2"/>
        <v>260.01</v>
      </c>
    </row>
    <row r="8" spans="1:14" ht="15">
      <c r="A8">
        <v>7</v>
      </c>
      <c r="B8">
        <v>0</v>
      </c>
      <c r="C8">
        <v>25</v>
      </c>
      <c r="D8">
        <v>0</v>
      </c>
      <c r="E8">
        <v>140</v>
      </c>
      <c r="F8">
        <v>240.01</v>
      </c>
      <c r="G8">
        <v>270.01</v>
      </c>
      <c r="H8">
        <v>9999</v>
      </c>
      <c r="I8" s="2">
        <f>IF(Calnote!$E$2&lt;=C8,1,0)</f>
        <v>1</v>
      </c>
      <c r="J8" s="2">
        <f>IF(Calnote!$H$2&lt;=E8,1,0)</f>
        <v>1</v>
      </c>
      <c r="K8" s="2">
        <f>IF(COUNTIFS($I$2:I8,1,$J$2:J8,1)=1,1,0)</f>
        <v>0</v>
      </c>
      <c r="L8" s="2">
        <f t="shared" si="0"/>
        <v>240.01</v>
      </c>
      <c r="M8" s="2">
        <f t="shared" si="1"/>
        <v>270.01</v>
      </c>
      <c r="N8" s="2">
        <f t="shared" si="2"/>
        <v>320.01</v>
      </c>
    </row>
    <row r="9" spans="1:14" ht="15">
      <c r="A9">
        <v>8</v>
      </c>
      <c r="B9">
        <v>0</v>
      </c>
      <c r="C9">
        <v>25</v>
      </c>
      <c r="D9">
        <v>0</v>
      </c>
      <c r="E9">
        <v>160</v>
      </c>
      <c r="F9">
        <v>300.01</v>
      </c>
      <c r="G9">
        <v>330.01</v>
      </c>
      <c r="H9">
        <v>9999</v>
      </c>
      <c r="I9" s="2">
        <f>IF(Calnote!$E$2&lt;=C9,1,0)</f>
        <v>1</v>
      </c>
      <c r="J9" s="2">
        <f>IF(Calnote!$H$2&lt;=E9,1,0)</f>
        <v>1</v>
      </c>
      <c r="K9" s="2">
        <f>IF(COUNTIFS($I$2:I9,1,$J$2:J9,1)=1,1,0)</f>
        <v>0</v>
      </c>
      <c r="L9" s="2">
        <f aca="true" t="shared" si="3" ref="L9:L11">F9</f>
        <v>300.01</v>
      </c>
      <c r="M9" s="2">
        <f aca="true" t="shared" si="4" ref="M9:M11">G9</f>
        <v>330.01</v>
      </c>
      <c r="N9" s="2">
        <f t="shared" si="2"/>
        <v>380.01</v>
      </c>
    </row>
    <row r="10" spans="1:14" ht="15">
      <c r="A10">
        <v>9</v>
      </c>
      <c r="B10">
        <v>0</v>
      </c>
      <c r="C10">
        <v>25</v>
      </c>
      <c r="D10">
        <v>0</v>
      </c>
      <c r="E10">
        <v>180</v>
      </c>
      <c r="F10">
        <v>350.01</v>
      </c>
      <c r="G10">
        <v>380.01</v>
      </c>
      <c r="H10">
        <v>9999</v>
      </c>
      <c r="I10" s="2">
        <f>IF(Calnote!$E$2&lt;=C10,1,0)</f>
        <v>1</v>
      </c>
      <c r="J10" s="2">
        <f>IF(Calnote!$H$2&lt;=E10,1,0)</f>
        <v>1</v>
      </c>
      <c r="K10" s="2">
        <f>IF(COUNTIFS($I$2:I10,1,$J$2:J10,1)=1,1,0)</f>
        <v>0</v>
      </c>
      <c r="L10" s="2">
        <f t="shared" si="3"/>
        <v>350.01</v>
      </c>
      <c r="M10" s="2">
        <f t="shared" si="4"/>
        <v>380.01</v>
      </c>
      <c r="N10" s="2">
        <f t="shared" si="2"/>
        <v>430.01</v>
      </c>
    </row>
    <row r="11" spans="1:14" ht="15">
      <c r="A11">
        <v>10</v>
      </c>
      <c r="B11">
        <v>0</v>
      </c>
      <c r="C11">
        <v>25</v>
      </c>
      <c r="D11">
        <v>0</v>
      </c>
      <c r="E11">
        <v>200</v>
      </c>
      <c r="F11">
        <v>380.01</v>
      </c>
      <c r="G11">
        <v>420.01</v>
      </c>
      <c r="H11">
        <v>9999</v>
      </c>
      <c r="I11" s="2">
        <f>IF(Calnote!$E$2&lt;=C11,1,0)</f>
        <v>1</v>
      </c>
      <c r="J11" s="2">
        <f>IF(Calnote!$H$2&lt;=E11,1,0)</f>
        <v>1</v>
      </c>
      <c r="K11" s="2">
        <f>IF(COUNTIFS($I$2:I11,1,$J$2:J11,1)=1,1,0)</f>
        <v>0</v>
      </c>
      <c r="L11" s="2">
        <f t="shared" si="3"/>
        <v>380.01</v>
      </c>
      <c r="M11" s="2">
        <f t="shared" si="4"/>
        <v>420.01</v>
      </c>
      <c r="N11" s="2">
        <f t="shared" si="2"/>
        <v>470.01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F792-8174-4B9E-976C-6E31B2C42746}">
  <dimension ref="B1:C6"/>
  <sheetViews>
    <sheetView workbookViewId="0" topLeftCell="A1">
      <selection activeCell="N2" sqref="N2"/>
    </sheetView>
  </sheetViews>
  <sheetFormatPr defaultColWidth="9.140625" defaultRowHeight="15"/>
  <cols>
    <col min="2" max="2" width="10.7109375" style="0" bestFit="1" customWidth="1"/>
  </cols>
  <sheetData>
    <row r="1" ht="15">
      <c r="B1" t="s">
        <v>177</v>
      </c>
    </row>
    <row r="2" ht="15">
      <c r="B2" t="s">
        <v>141</v>
      </c>
    </row>
    <row r="3" spans="2:3" ht="15">
      <c r="B3" t="s">
        <v>142</v>
      </c>
      <c r="C3" t="s">
        <v>166</v>
      </c>
    </row>
    <row r="4" spans="2:3" ht="15">
      <c r="B4" s="41" t="s">
        <v>158</v>
      </c>
      <c r="C4" t="s">
        <v>174</v>
      </c>
    </row>
    <row r="5" spans="2:3" ht="15">
      <c r="B5" s="41" t="s">
        <v>159</v>
      </c>
      <c r="C5" t="s">
        <v>175</v>
      </c>
    </row>
    <row r="6" spans="2:3" ht="15">
      <c r="B6" s="41" t="s">
        <v>160</v>
      </c>
      <c r="C6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nutagorn</dc:creator>
  <cp:keywords/>
  <dc:description/>
  <cp:lastModifiedBy>g</cp:lastModifiedBy>
  <cp:lastPrinted>2018-07-20T08:06:53Z</cp:lastPrinted>
  <dcterms:created xsi:type="dcterms:W3CDTF">2016-10-03T03:19:04Z</dcterms:created>
  <dcterms:modified xsi:type="dcterms:W3CDTF">2020-04-20T01:29:55Z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7f81b846-76fa-43d6-8a59-e3237df04d9b</vt:lpwstr>
  </property>
</Properties>
</file>